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el\Desktop\Colfax LV &amp; ECF 2026\"/>
    </mc:Choice>
  </mc:AlternateContent>
  <xr:revisionPtr revIDLastSave="0" documentId="8_{102DB092-9470-43DF-A100-2BF5272149C4}" xr6:coauthVersionLast="47" xr6:coauthVersionMax="47" xr10:uidLastSave="{00000000-0000-0000-0000-000000000000}"/>
  <bookViews>
    <workbookView xWindow="3672" yWindow="348" windowWidth="19044" windowHeight="9024" xr2:uid="{404B1274-5A9E-444A-B576-E3DA788D1454}"/>
  </bookViews>
  <sheets>
    <sheet name="E.C.F.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2" l="1"/>
  <c r="L3" i="2"/>
  <c r="P3" i="2" s="1"/>
  <c r="I4" i="2"/>
  <c r="L4" i="2"/>
  <c r="N4" i="2"/>
  <c r="P4" i="2"/>
  <c r="I5" i="2"/>
  <c r="L5" i="2"/>
  <c r="N5" i="2" s="1"/>
  <c r="D6" i="2"/>
  <c r="G6" i="2"/>
  <c r="H6" i="2"/>
  <c r="J6" i="2"/>
  <c r="M6" i="2"/>
  <c r="I7" i="2" l="1"/>
  <c r="L6" i="2"/>
  <c r="N7" i="2" s="1"/>
  <c r="N3" i="2"/>
  <c r="Q7" i="2" s="1"/>
  <c r="I8" i="2"/>
  <c r="P5" i="2"/>
  <c r="P6" i="2" s="1"/>
  <c r="N8" i="2" l="1"/>
  <c r="R3" i="2" s="1"/>
  <c r="R5" i="2"/>
  <c r="R6" i="2" l="1"/>
  <c r="R4" i="2"/>
  <c r="Q8" i="2"/>
  <c r="S8" i="2" s="1"/>
</calcChain>
</file>

<file path=xl/sharedStrings.xml><?xml version="1.0" encoding="utf-8"?>
<sst xmlns="http://schemas.openxmlformats.org/spreadsheetml/2006/main" count="75" uniqueCount="66">
  <si>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</si>
  <si>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</si>
  <si>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</si>
  <si>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</si>
  <si>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</si>
  <si>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</si>
  <si>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</si>
  <si>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Asd. when Sold</t>
  </si>
  <si>
    <t>Asd/Adj. Sale</t>
  </si>
  <si>
    <t>Cur. Appraisal</t>
  </si>
  <si>
    <t>Land + Yard</t>
  </si>
  <si>
    <t>Bldg. Residual</t>
  </si>
  <si>
    <t>Cost Man. $</t>
  </si>
  <si>
    <t>E.C.F.</t>
  </si>
  <si>
    <t>Floor Area</t>
  </si>
  <si>
    <t>$/Sq.Ft.</t>
  </si>
  <si>
    <t>ECF Area</t>
  </si>
  <si>
    <t>Dev. by Mean (%)</t>
  </si>
  <si>
    <t>Building Style</t>
  </si>
  <si>
    <t>Use Code</t>
  </si>
  <si>
    <t>Land Value</t>
  </si>
  <si>
    <t>Appr. by Eq.</t>
  </si>
  <si>
    <t>Appr. Date</t>
  </si>
  <si>
    <t>Other Parcels in Sale</t>
  </si>
  <si>
    <t>Land Table</t>
  </si>
  <si>
    <t>Property Class</t>
  </si>
  <si>
    <t>Building Depr.</t>
  </si>
  <si>
    <t>Site Characteristics</t>
  </si>
  <si>
    <t>Access</t>
  </si>
  <si>
    <t>Water Supply</t>
  </si>
  <si>
    <t>Sewer</t>
  </si>
  <si>
    <t>Property Restrictions</t>
  </si>
  <si>
    <t>Restriction Notes</t>
  </si>
  <si>
    <t>Waterfont View</t>
  </si>
  <si>
    <t>Waterfront</t>
  </si>
  <si>
    <t>Waterfront Name</t>
  </si>
  <si>
    <t>Waterfront Ownership</t>
  </si>
  <si>
    <t>Waterfront Influences</t>
  </si>
  <si>
    <t>Bottom Character</t>
  </si>
  <si>
    <t>10-068-00-003-00</t>
  </si>
  <si>
    <t>509 FIFTH ST</t>
  </si>
  <si>
    <t>WD</t>
  </si>
  <si>
    <t>03-ARM'S LENGTH</t>
  </si>
  <si>
    <t>3</t>
  </si>
  <si>
    <t>RENTAL HOUSES</t>
  </si>
  <si>
    <t>No</t>
  </si>
  <si>
    <t xml:space="preserve">  /  /    </t>
  </si>
  <si>
    <t>INDUSTRIAL NEIGHBORHOOD</t>
  </si>
  <si>
    <t>10-068-00-087-00</t>
  </si>
  <si>
    <t>702 EIGHTH ST</t>
  </si>
  <si>
    <t>Yes</t>
  </si>
  <si>
    <t>Paved</t>
  </si>
  <si>
    <t>MN-S-MQ-I08</t>
  </si>
  <si>
    <t>210 E SEVENTH ST</t>
  </si>
  <si>
    <t>IND</t>
  </si>
  <si>
    <t>Stream/River</t>
  </si>
  <si>
    <t>Totals:</t>
  </si>
  <si>
    <t>Sale. Ratio =&gt;</t>
  </si>
  <si>
    <t>E.C.F. =&gt;</t>
  </si>
  <si>
    <t>Std. Deviation=&gt;</t>
  </si>
  <si>
    <t>Std. Dev. =&gt;</t>
  </si>
  <si>
    <t>Ave. E.C.F. =&gt;</t>
  </si>
  <si>
    <t>Ave. Variance=&gt;</t>
  </si>
  <si>
    <t>Coefficient of Var=&gt;</t>
  </si>
  <si>
    <t>USE .90</t>
  </si>
  <si>
    <t>COLFAX IND ECF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</si>
</sst>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164" formatCode="#0.00_);[Red]\(#0.00\)"/>
    <numFmt numFmtId="165" formatCode="mm/dd/yy"/>
    <numFmt numFmtId="166" formatCode="#0.000_);[Red]\(#0.000\)"/>
    <numFmt numFmtId="167" formatCode="&quot;$&quot;#0.00_);[Red]\(&quot;$&quot;#0.00\)"/>
    <numFmt numFmtId="168" formatCode="#0.0000_);[Red]\(#0.0000\)"/>
  </numFmts>
  <fonts count="4" x14ac:knownFonts="1">
    <font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/>
    <xf numFmtId="0" fontId="2" fillId="3" borderId="0" xfId="0" applyFont="1" applyFill="1"/>
    <xf numFmtId="0" fontId="2" fillId="3" borderId="2" xfId="0" applyFont="1" applyFill="1" applyBorder="1"/>
    <xf numFmtId="6" fontId="1" fillId="2" borderId="0" xfId="0" applyNumberFormat="1" applyFont="1" applyFill="1" applyAlignment="1">
      <alignment horizontal="center"/>
    </xf>
    <xf numFmtId="6" fontId="0" fillId="0" borderId="0" xfId="0" applyNumberFormat="1"/>
    <xf numFmtId="6" fontId="2" fillId="3" borderId="1" xfId="0" applyNumberFormat="1" applyFont="1" applyFill="1" applyBorder="1"/>
    <xf numFmtId="6" fontId="2" fillId="3" borderId="0" xfId="0" applyNumberFormat="1" applyFont="1" applyFill="1"/>
    <xf numFmtId="6" fontId="2" fillId="3" borderId="2" xfId="0" applyNumberFormat="1" applyFont="1" applyFill="1" applyBorder="1"/>
    <xf numFmtId="164" fontId="1" fillId="2" borderId="0" xfId="0" applyNumberFormat="1" applyFont="1" applyFill="1" applyAlignment="1">
      <alignment horizontal="center"/>
    </xf>
    <xf numFmtId="164" fontId="0" fillId="0" borderId="0" xfId="0" applyNumberFormat="1"/>
    <xf numFmtId="164" fontId="2" fillId="3" borderId="1" xfId="0" applyNumberFormat="1" applyFont="1" applyFill="1" applyBorder="1"/>
    <xf numFmtId="164" fontId="2" fillId="3" borderId="0" xfId="0" applyNumberFormat="1" applyFont="1" applyFill="1"/>
    <xf numFmtId="164" fontId="2" fillId="3" borderId="2" xfId="0" applyNumberFormat="1" applyFont="1" applyFill="1" applyBorder="1"/>
    <xf numFmtId="165" fontId="1" fillId="2" borderId="0" xfId="0" applyNumberFormat="1" applyFont="1" applyFill="1" applyAlignment="1">
      <alignment horizontal="center"/>
    </xf>
    <xf numFmtId="165" fontId="0" fillId="0" borderId="0" xfId="0" applyNumberFormat="1"/>
    <xf numFmtId="165" fontId="2" fillId="3" borderId="1" xfId="0" applyNumberFormat="1" applyFont="1" applyFill="1" applyBorder="1"/>
    <xf numFmtId="165" fontId="2" fillId="3" borderId="0" xfId="0" applyNumberFormat="1" applyFont="1" applyFill="1"/>
    <xf numFmtId="165" fontId="2" fillId="3" borderId="2" xfId="0" applyNumberFormat="1" applyFont="1" applyFill="1" applyBorder="1"/>
    <xf numFmtId="166" fontId="1" fillId="2" borderId="0" xfId="0" applyNumberFormat="1" applyFont="1" applyFill="1" applyAlignment="1">
      <alignment horizontal="center"/>
    </xf>
    <xf numFmtId="166" fontId="0" fillId="0" borderId="0" xfId="0" applyNumberFormat="1"/>
    <xf numFmtId="166" fontId="2" fillId="3" borderId="1" xfId="0" applyNumberFormat="1" applyFont="1" applyFill="1" applyBorder="1"/>
    <xf numFmtId="166" fontId="2" fillId="3" borderId="0" xfId="0" applyNumberFormat="1" applyFont="1" applyFill="1"/>
    <xf numFmtId="166" fontId="2" fillId="3" borderId="2" xfId="0" applyNumberFormat="1" applyFont="1" applyFill="1" applyBorder="1"/>
    <xf numFmtId="38" fontId="1" fillId="2" borderId="0" xfId="0" applyNumberFormat="1" applyFont="1" applyFill="1" applyAlignment="1">
      <alignment horizontal="center"/>
    </xf>
    <xf numFmtId="38" fontId="0" fillId="0" borderId="0" xfId="0" applyNumberFormat="1"/>
    <xf numFmtId="38" fontId="2" fillId="3" borderId="1" xfId="0" applyNumberFormat="1" applyFont="1" applyFill="1" applyBorder="1"/>
    <xf numFmtId="38" fontId="2" fillId="3" borderId="0" xfId="0" applyNumberFormat="1" applyFont="1" applyFill="1"/>
    <xf numFmtId="38" fontId="2" fillId="3" borderId="2" xfId="0" applyNumberFormat="1" applyFont="1" applyFill="1" applyBorder="1"/>
    <xf numFmtId="167" fontId="1" fillId="2" borderId="0" xfId="0" applyNumberFormat="1" applyFont="1" applyFill="1" applyAlignment="1">
      <alignment horizontal="center"/>
    </xf>
    <xf numFmtId="167" fontId="0" fillId="0" borderId="0" xfId="0" applyNumberFormat="1"/>
    <xf numFmtId="167" fontId="2" fillId="3" borderId="1" xfId="0" applyNumberFormat="1" applyFont="1" applyFill="1" applyBorder="1"/>
    <xf numFmtId="167" fontId="2" fillId="3" borderId="0" xfId="0" applyNumberFormat="1" applyFont="1" applyFill="1"/>
    <xf numFmtId="167" fontId="2" fillId="3" borderId="2" xfId="0" applyNumberFormat="1" applyFont="1" applyFill="1" applyBorder="1"/>
    <xf numFmtId="49" fontId="1" fillId="2" borderId="0" xfId="0" applyNumberFormat="1" applyFont="1" applyFill="1" applyAlignment="1">
      <alignment horizontal="right"/>
    </xf>
    <xf numFmtId="49" fontId="0" fillId="0" borderId="0" xfId="0" quotePrefix="1" applyNumberFormat="1" applyAlignment="1">
      <alignment horizontal="right"/>
    </xf>
    <xf numFmtId="49" fontId="2" fillId="3" borderId="1" xfId="0" applyNumberFormat="1" applyFont="1" applyFill="1" applyBorder="1" applyAlignment="1">
      <alignment horizontal="right"/>
    </xf>
    <xf numFmtId="49" fontId="2" fillId="3" borderId="0" xfId="0" applyNumberFormat="1" applyFont="1" applyFill="1" applyAlignment="1">
      <alignment horizontal="right"/>
    </xf>
    <xf numFmtId="49" fontId="0" fillId="0" borderId="0" xfId="0" applyNumberFormat="1" applyAlignment="1">
      <alignment horizontal="right"/>
    </xf>
    <xf numFmtId="168" fontId="1" fillId="2" borderId="0" xfId="0" applyNumberFormat="1" applyFont="1" applyFill="1" applyAlignment="1">
      <alignment horizontal="center"/>
    </xf>
    <xf numFmtId="168" fontId="0" fillId="0" borderId="0" xfId="0" applyNumberFormat="1"/>
    <xf numFmtId="168" fontId="2" fillId="3" borderId="1" xfId="0" applyNumberFormat="1" applyFont="1" applyFill="1" applyBorder="1"/>
    <xf numFmtId="168" fontId="2" fillId="3" borderId="0" xfId="0" applyNumberFormat="1" applyFont="1" applyFill="1"/>
    <xf numFmtId="168" fontId="2" fillId="3" borderId="2" xfId="0" applyNumberFormat="1" applyFont="1" applyFill="1" applyBorder="1"/>
    <xf numFmtId="168" fontId="2" fillId="3" borderId="2" xfId="0" applyNumberFormat="1" applyFont="1" applyFill="1" applyBorder="1" applyAlignment="1">
      <alignment horizontal="right"/>
    </xf>
    <xf numFmtId="6" fontId="3" fillId="0" borderId="0" xfId="0" applyNumberFormat="1" applyFont="1"/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D41C0-ABF8-4888-BE04-604F64336BA8}">
  <dimension ref="A1:BL10"/>
  <sheetViews>
    <sheetView tabSelected="1" workbookViewId="0">
      <selection activeCell="A2" sqref="A2"/>
    </sheetView>
  </sheetViews>
  <sheetFormatPr defaultRowHeight="14.4" x14ac:dyDescent="0.3"/>
  <cols>
    <col min="1" max="1" width="16" bestFit="1" customWidth="1"/>
    <col min="2" max="2" width="16.33203125" bestFit="1" customWidth="1"/>
    <col min="3" max="3" width="9.5546875" style="17" bestFit="1" customWidth="1"/>
    <col min="4" max="4" width="10.88671875" style="7" bestFit="1" customWidth="1"/>
    <col min="5" max="5" width="5.6640625" bestFit="1" customWidth="1"/>
    <col min="6" max="6" width="3.109375" customWidth="1"/>
    <col min="7" max="7" width="10.88671875" style="7" bestFit="1" customWidth="1"/>
    <col min="8" max="8" width="12.5546875" style="7" customWidth="1"/>
    <col min="9" max="9" width="9.5546875" style="12" customWidth="1"/>
    <col min="10" max="10" width="13.6640625" style="7" bestFit="1" customWidth="1"/>
    <col min="11" max="11" width="11.109375" style="7" bestFit="1" customWidth="1"/>
    <col min="12" max="12" width="13.88671875" style="7" bestFit="1" customWidth="1"/>
    <col min="13" max="13" width="13.109375" style="7" bestFit="1" customWidth="1"/>
    <col min="14" max="14" width="6.33203125" style="22" bestFit="1" customWidth="1"/>
    <col min="15" max="15" width="10" style="27" bestFit="1" customWidth="1"/>
    <col min="16" max="16" width="15.88671875" style="32" bestFit="1" customWidth="1"/>
    <col min="17" max="17" width="11.5546875" style="40" bestFit="1" customWidth="1"/>
    <col min="18" max="18" width="19.109375" style="42" bestFit="1" customWidth="1"/>
    <col min="19" max="19" width="13.44140625" bestFit="1" customWidth="1"/>
    <col min="20" max="20" width="15.109375" bestFit="1" customWidth="1"/>
    <col min="21" max="21" width="10.6640625" style="7" bestFit="1" customWidth="1"/>
    <col min="22" max="22" width="11.5546875" bestFit="1" customWidth="1"/>
    <col min="23" max="23" width="10.44140625" style="17" bestFit="1" customWidth="1"/>
    <col min="24" max="24" width="19.88671875" bestFit="1" customWidth="1"/>
    <col min="25" max="25" width="27" bestFit="1" customWidth="1"/>
    <col min="26" max="26" width="14.33203125" bestFit="1" customWidth="1"/>
    <col min="27" max="27" width="13.88671875" bestFit="1" customWidth="1"/>
    <col min="28" max="28" width="19" bestFit="1" customWidth="1"/>
    <col min="29" max="29" width="7.33203125" bestFit="1" customWidth="1"/>
    <col min="30" max="30" width="13.109375" bestFit="1" customWidth="1"/>
    <col min="31" max="31" width="6.5546875" bestFit="1" customWidth="1"/>
    <col min="32" max="32" width="20.44140625" bestFit="1" customWidth="1"/>
    <col min="33" max="33" width="17" bestFit="1" customWidth="1"/>
    <col min="34" max="34" width="15" bestFit="1" customWidth="1"/>
    <col min="35" max="35" width="12.109375" bestFit="1" customWidth="1"/>
    <col min="36" max="36" width="16.6640625" bestFit="1" customWidth="1"/>
    <col min="37" max="37" width="21.44140625" bestFit="1" customWidth="1"/>
    <col min="38" max="38" width="21.109375" bestFit="1" customWidth="1"/>
    <col min="39" max="39" width="17" bestFit="1" customWidth="1"/>
  </cols>
  <sheetData>
    <row r="1" spans="1:64" x14ac:dyDescent="0.3">
      <c r="A1" t="s">
        <v>65</v>
      </c>
    </row>
    <row r="2" spans="1:64" x14ac:dyDescent="0.3">
      <c r="A2" s="1" t="s">
        <v>0</v>
      </c>
      <c r="B2" s="1" t="s">
        <v>1</v>
      </c>
      <c r="C2" s="16" t="s">
        <v>2</v>
      </c>
      <c r="D2" s="6" t="s">
        <v>3</v>
      </c>
      <c r="E2" s="1" t="s">
        <v>4</v>
      </c>
      <c r="F2" s="1" t="s">
        <v>5</v>
      </c>
      <c r="G2" s="6" t="s">
        <v>6</v>
      </c>
      <c r="H2" s="6" t="s">
        <v>7</v>
      </c>
      <c r="I2" s="11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21" t="s">
        <v>13</v>
      </c>
      <c r="O2" s="26" t="s">
        <v>14</v>
      </c>
      <c r="P2" s="31" t="s">
        <v>15</v>
      </c>
      <c r="Q2" s="36" t="s">
        <v>16</v>
      </c>
      <c r="R2" s="41" t="s">
        <v>17</v>
      </c>
      <c r="S2" s="1" t="s">
        <v>18</v>
      </c>
      <c r="T2" s="1" t="s">
        <v>19</v>
      </c>
      <c r="U2" s="6" t="s">
        <v>20</v>
      </c>
      <c r="V2" s="1" t="s">
        <v>21</v>
      </c>
      <c r="W2" s="16" t="s">
        <v>22</v>
      </c>
      <c r="X2" s="1" t="s">
        <v>23</v>
      </c>
      <c r="Y2" s="1" t="s">
        <v>24</v>
      </c>
      <c r="Z2" s="1" t="s">
        <v>25</v>
      </c>
      <c r="AA2" s="1" t="s">
        <v>26</v>
      </c>
      <c r="AB2" s="1" t="s">
        <v>27</v>
      </c>
      <c r="AC2" s="1" t="s">
        <v>28</v>
      </c>
      <c r="AD2" s="1" t="s">
        <v>29</v>
      </c>
      <c r="AE2" s="1" t="s">
        <v>30</v>
      </c>
      <c r="AF2" s="1" t="s">
        <v>31</v>
      </c>
      <c r="AG2" s="1" t="s">
        <v>32</v>
      </c>
      <c r="AH2" s="1" t="s">
        <v>33</v>
      </c>
      <c r="AI2" s="1" t="s">
        <v>34</v>
      </c>
      <c r="AJ2" s="1" t="s">
        <v>35</v>
      </c>
      <c r="AK2" s="1" t="s">
        <v>36</v>
      </c>
      <c r="AL2" s="1" t="s">
        <v>37</v>
      </c>
      <c r="AM2" s="1" t="s">
        <v>38</v>
      </c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</row>
    <row r="3" spans="1:64" x14ac:dyDescent="0.3">
      <c r="A3" t="s">
        <v>39</v>
      </c>
      <c r="B3" t="s">
        <v>40</v>
      </c>
      <c r="C3" s="17">
        <v>45448</v>
      </c>
      <c r="D3" s="7">
        <v>250000</v>
      </c>
      <c r="E3" t="s">
        <v>41</v>
      </c>
      <c r="F3" t="s">
        <v>42</v>
      </c>
      <c r="G3" s="7">
        <v>250000</v>
      </c>
      <c r="H3" s="7">
        <v>134200</v>
      </c>
      <c r="I3" s="12">
        <f>H3/G3*100</f>
        <v>53.680000000000007</v>
      </c>
      <c r="J3" s="7">
        <v>258587</v>
      </c>
      <c r="K3" s="7">
        <v>210915</v>
      </c>
      <c r="L3" s="7">
        <f>G3-K3</f>
        <v>39085</v>
      </c>
      <c r="M3" s="7">
        <v>58065.773450000001</v>
      </c>
      <c r="N3" s="22">
        <f>L3/M3</f>
        <v>0.67311597999561301</v>
      </c>
      <c r="O3" s="27">
        <v>8200</v>
      </c>
      <c r="P3" s="32">
        <f>L3/O3</f>
        <v>4.7664634146341465</v>
      </c>
      <c r="Q3" s="37" t="s">
        <v>43</v>
      </c>
      <c r="R3" s="42">
        <f>ABS(N8-N3)*100</f>
        <v>22.913523045809768</v>
      </c>
      <c r="T3" t="s">
        <v>44</v>
      </c>
      <c r="U3" s="7">
        <v>191782</v>
      </c>
      <c r="V3" t="s">
        <v>45</v>
      </c>
      <c r="W3" s="17" t="s">
        <v>46</v>
      </c>
      <c r="Y3" t="s">
        <v>47</v>
      </c>
      <c r="Z3">
        <v>301</v>
      </c>
      <c r="AA3">
        <v>0</v>
      </c>
      <c r="AL3" s="2"/>
      <c r="BC3" s="2"/>
      <c r="BE3" s="2"/>
    </row>
    <row r="4" spans="1:64" x14ac:dyDescent="0.3">
      <c r="A4" t="s">
        <v>48</v>
      </c>
      <c r="B4" t="s">
        <v>49</v>
      </c>
      <c r="C4" s="17">
        <v>45035</v>
      </c>
      <c r="D4" s="7">
        <v>228000</v>
      </c>
      <c r="E4" t="s">
        <v>41</v>
      </c>
      <c r="F4" t="s">
        <v>42</v>
      </c>
      <c r="G4" s="7">
        <v>228000</v>
      </c>
      <c r="H4" s="7">
        <v>49400</v>
      </c>
      <c r="I4" s="12">
        <f>H4/G4*100</f>
        <v>21.666666666666668</v>
      </c>
      <c r="J4" s="7">
        <v>158062</v>
      </c>
      <c r="K4" s="7">
        <v>39236</v>
      </c>
      <c r="L4" s="7">
        <f>G4-K4</f>
        <v>188764</v>
      </c>
      <c r="M4" s="7">
        <v>144733.25213000001</v>
      </c>
      <c r="N4" s="22">
        <f>L4/M4</f>
        <v>1.3042199855389927</v>
      </c>
      <c r="O4" s="27">
        <v>5952</v>
      </c>
      <c r="P4" s="32">
        <f>L4/O4</f>
        <v>31.714381720430108</v>
      </c>
      <c r="Q4" s="37" t="s">
        <v>43</v>
      </c>
      <c r="R4" s="42">
        <f>ABS(N8-N4)*100</f>
        <v>40.196877508528196</v>
      </c>
      <c r="U4" s="7">
        <v>22452</v>
      </c>
      <c r="V4" t="s">
        <v>50</v>
      </c>
      <c r="W4" s="17">
        <v>45811</v>
      </c>
      <c r="Y4" t="s">
        <v>47</v>
      </c>
      <c r="Z4">
        <v>301</v>
      </c>
      <c r="AA4">
        <v>0</v>
      </c>
      <c r="AC4" t="s">
        <v>51</v>
      </c>
    </row>
    <row r="5" spans="1:64" ht="15" thickBot="1" x14ac:dyDescent="0.35">
      <c r="A5" t="s">
        <v>52</v>
      </c>
      <c r="B5" t="s">
        <v>53</v>
      </c>
      <c r="C5" s="17">
        <v>45148</v>
      </c>
      <c r="D5" s="7">
        <v>800000</v>
      </c>
      <c r="E5" t="s">
        <v>41</v>
      </c>
      <c r="F5" t="s">
        <v>42</v>
      </c>
      <c r="G5" s="7">
        <v>750000</v>
      </c>
      <c r="H5" s="7">
        <v>158700</v>
      </c>
      <c r="I5" s="12">
        <f>H5/G5*100</f>
        <v>21.16</v>
      </c>
      <c r="J5" s="7">
        <v>819061</v>
      </c>
      <c r="K5" s="7">
        <v>199956</v>
      </c>
      <c r="L5" s="7">
        <f>G5-K5</f>
        <v>550044</v>
      </c>
      <c r="M5" s="7">
        <v>754086.47990000003</v>
      </c>
      <c r="N5" s="22">
        <f>L5/M5</f>
        <v>0.72941766582652656</v>
      </c>
      <c r="O5" s="27">
        <v>63169</v>
      </c>
      <c r="P5" s="32">
        <f>L5/O5</f>
        <v>8.7074989314378897</v>
      </c>
      <c r="Q5" s="37" t="s">
        <v>54</v>
      </c>
      <c r="R5" s="42">
        <f>ABS(N8-N5)*100</f>
        <v>17.283354462718414</v>
      </c>
      <c r="U5" s="7">
        <v>162891</v>
      </c>
      <c r="V5" t="s">
        <v>50</v>
      </c>
      <c r="W5" s="17">
        <v>45862</v>
      </c>
      <c r="Y5" t="s">
        <v>47</v>
      </c>
      <c r="Z5">
        <v>301</v>
      </c>
      <c r="AA5">
        <v>0</v>
      </c>
      <c r="AC5" t="s">
        <v>51</v>
      </c>
      <c r="AI5" t="s">
        <v>55</v>
      </c>
    </row>
    <row r="6" spans="1:64" ht="15" thickTop="1" x14ac:dyDescent="0.3">
      <c r="A6" s="3"/>
      <c r="B6" s="3"/>
      <c r="C6" s="18" t="s">
        <v>56</v>
      </c>
      <c r="D6" s="8">
        <f>+SUM(D3:D5)</f>
        <v>1278000</v>
      </c>
      <c r="E6" s="3"/>
      <c r="F6" s="3"/>
      <c r="G6" s="8">
        <f>+SUM(G3:G5)</f>
        <v>1228000</v>
      </c>
      <c r="H6" s="8">
        <f>+SUM(H3:H5)</f>
        <v>342300</v>
      </c>
      <c r="I6" s="13"/>
      <c r="J6" s="8">
        <f>+SUM(J3:J5)</f>
        <v>1235710</v>
      </c>
      <c r="K6" s="8"/>
      <c r="L6" s="8">
        <f>+SUM(L3:L5)</f>
        <v>777893</v>
      </c>
      <c r="M6" s="8">
        <f>+SUM(M3:M5)</f>
        <v>956885.50548000005</v>
      </c>
      <c r="N6" s="23"/>
      <c r="O6" s="28"/>
      <c r="P6" s="33">
        <f>AVERAGE(P3:P5)</f>
        <v>15.062781355500716</v>
      </c>
      <c r="Q6" s="38"/>
      <c r="R6" s="43">
        <f>ABS(N8-N7)*100</f>
        <v>8.9308600763131736</v>
      </c>
      <c r="S6" s="3"/>
      <c r="T6" s="3"/>
      <c r="U6" s="8"/>
      <c r="V6" s="3"/>
      <c r="W6" s="18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</row>
    <row r="7" spans="1:64" x14ac:dyDescent="0.3">
      <c r="A7" s="4"/>
      <c r="B7" s="4"/>
      <c r="C7" s="19"/>
      <c r="D7" s="9"/>
      <c r="E7" s="4"/>
      <c r="F7" s="4"/>
      <c r="G7" s="9"/>
      <c r="H7" s="9" t="s">
        <v>57</v>
      </c>
      <c r="I7" s="14">
        <f>H6/G6*100</f>
        <v>27.874592833876221</v>
      </c>
      <c r="J7" s="9"/>
      <c r="K7" s="9"/>
      <c r="L7" s="9"/>
      <c r="M7" s="9" t="s">
        <v>58</v>
      </c>
      <c r="N7" s="24">
        <f>L6/M6</f>
        <v>0.81294260969057897</v>
      </c>
      <c r="O7" s="29"/>
      <c r="P7" s="34" t="s">
        <v>59</v>
      </c>
      <c r="Q7" s="39">
        <f>STDEV(N3:N5)</f>
        <v>0.34925154554349835</v>
      </c>
      <c r="R7" s="44"/>
      <c r="S7" s="4"/>
      <c r="T7" s="4"/>
      <c r="U7" s="9"/>
      <c r="V7" s="4"/>
      <c r="W7" s="19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</row>
    <row r="8" spans="1:64" x14ac:dyDescent="0.3">
      <c r="A8" s="5"/>
      <c r="B8" s="5"/>
      <c r="C8" s="20"/>
      <c r="D8" s="10"/>
      <c r="E8" s="5"/>
      <c r="F8" s="5"/>
      <c r="G8" s="10"/>
      <c r="H8" s="10" t="s">
        <v>60</v>
      </c>
      <c r="I8" s="15">
        <f>STDEV(I3:I5)</f>
        <v>18.630891114053131</v>
      </c>
      <c r="J8" s="10"/>
      <c r="K8" s="10"/>
      <c r="L8" s="10"/>
      <c r="M8" s="10" t="s">
        <v>61</v>
      </c>
      <c r="N8" s="25">
        <f>AVERAGE(N3:N5)</f>
        <v>0.90225121045371071</v>
      </c>
      <c r="O8" s="30"/>
      <c r="P8" s="35" t="s">
        <v>62</v>
      </c>
      <c r="Q8" s="46">
        <f>AVERAGE(R3:R5)</f>
        <v>26.797918339018793</v>
      </c>
      <c r="R8" s="45" t="s">
        <v>63</v>
      </c>
      <c r="S8" s="5">
        <f>+(Q8/N8)</f>
        <v>29.70117194472153</v>
      </c>
      <c r="T8" s="5"/>
      <c r="U8" s="10"/>
      <c r="V8" s="5"/>
      <c r="W8" s="20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</row>
    <row r="10" spans="1:64" x14ac:dyDescent="0.3">
      <c r="M10" s="47" t="s">
        <v>64</v>
      </c>
    </row>
  </sheetData>
  <conditionalFormatting sqref="A3:AM5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923CC-DDDD-47D3-94CF-8F239201B297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E.C.F. 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Porterfield</dc:creator>
  <cp:lastModifiedBy>Joel</cp:lastModifiedBy>
  <dcterms:created xsi:type="dcterms:W3CDTF">2025-12-08T22:30:23Z</dcterms:created>
  <dcterms:modified xsi:type="dcterms:W3CDTF">2026-01-20T18:26:35Z</dcterms:modified>
</cp:coreProperties>
</file>