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 &amp; ECF 2026\"/>
    </mc:Choice>
  </mc:AlternateContent>
  <xr:revisionPtr revIDLastSave="0" documentId="8_{BDE822C1-AFF2-4DDA-A2CB-371C9595357B}" xr6:coauthVersionLast="47" xr6:coauthVersionMax="47" xr10:uidLastSave="{00000000-0000-0000-0000-000000000000}"/>
  <bookViews>
    <workbookView xWindow="2712" yWindow="3204" windowWidth="19044" windowHeight="9024" xr2:uid="{2C488530-092C-44E2-B74E-5EA7A3833B68}"/>
  </bookViews>
  <sheets>
    <sheet name="Resident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L11" i="2"/>
  <c r="I8" i="2"/>
  <c r="L8" i="2"/>
  <c r="N8" i="2" s="1"/>
  <c r="I4" i="2"/>
  <c r="L4" i="2"/>
  <c r="N4" i="2" s="1"/>
  <c r="I9" i="2"/>
  <c r="L9" i="2"/>
  <c r="N9" i="2" s="1"/>
  <c r="I16" i="2"/>
  <c r="L16" i="2"/>
  <c r="N16" i="2" s="1"/>
  <c r="I7" i="2"/>
  <c r="L7" i="2"/>
  <c r="N7" i="2" s="1"/>
  <c r="I12" i="2"/>
  <c r="L12" i="2"/>
  <c r="N12" i="2" s="1"/>
  <c r="I14" i="2"/>
  <c r="L14" i="2"/>
  <c r="N14" i="2" s="1"/>
  <c r="I5" i="2"/>
  <c r="L5" i="2"/>
  <c r="N5" i="2" s="1"/>
  <c r="I13" i="2"/>
  <c r="L13" i="2"/>
  <c r="I15" i="2"/>
  <c r="L15" i="2"/>
  <c r="N15" i="2" s="1"/>
  <c r="I17" i="2"/>
  <c r="L17" i="2"/>
  <c r="N17" i="2" s="1"/>
  <c r="I10" i="2"/>
  <c r="L10" i="2"/>
  <c r="I3" i="2"/>
  <c r="L3" i="2"/>
  <c r="N3" i="2" s="1"/>
  <c r="I18" i="2"/>
  <c r="L18" i="2"/>
  <c r="I6" i="2"/>
  <c r="L6" i="2"/>
  <c r="D19" i="2"/>
  <c r="G19" i="2"/>
  <c r="H19" i="2"/>
  <c r="J19" i="2"/>
  <c r="M19" i="2"/>
  <c r="I20" i="2" l="1"/>
  <c r="N18" i="2"/>
  <c r="N13" i="2"/>
  <c r="N11" i="2"/>
  <c r="N6" i="2"/>
  <c r="N10" i="2"/>
  <c r="I21" i="2"/>
  <c r="L19" i="2"/>
  <c r="N20" i="2" s="1"/>
  <c r="N21" i="2" l="1"/>
</calcChain>
</file>

<file path=xl/sharedStrings.xml><?xml version="1.0" encoding="utf-8"?>
<sst xmlns="http://schemas.openxmlformats.org/spreadsheetml/2006/main" count="92" uniqueCount="63">
  <si>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</si>
  <si>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</si>
  <si>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</si>
  <si>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</si>
  <si>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</si>
  <si>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</si>
  <si>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</si>
  <si>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</si>
  <si>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</si>
  <si>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</si>
  <si>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</si>
  <si>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</si>
  <si>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</si>
  <si>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</si>
  <si>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</si>
  <si>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</si>
  <si>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</si>
  <si>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</si>
  <si>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</si>
  <si>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</si>
  <si>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</si>
  <si>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</si>
  <si>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</si>
  <si>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2109-11-2404</t>
  </si>
  <si>
    <t>10405 E 40 1/2 RD</t>
  </si>
  <si>
    <t>19-MULTI PARCEL ARM'S LENGTH</t>
  </si>
  <si>
    <t>2109-35-2202</t>
  </si>
  <si>
    <t>10080 E 50 RD</t>
  </si>
  <si>
    <t>2110-14-4301</t>
  </si>
  <si>
    <t>4521 E 46 RD</t>
  </si>
  <si>
    <t>2110-34-1402</t>
  </si>
  <si>
    <t>11280 S 33 RD</t>
  </si>
  <si>
    <t>2111-01-2202</t>
  </si>
  <si>
    <t>965 W 38 RD</t>
  </si>
  <si>
    <t>2209-24-2405</t>
  </si>
  <si>
    <t>11441 E 32 1/2 RD</t>
  </si>
  <si>
    <t>2209-36-1401</t>
  </si>
  <si>
    <t>5358 S SEELEY RD</t>
  </si>
  <si>
    <t>2210-17-4401</t>
  </si>
  <si>
    <t>2800 S 29 RD</t>
  </si>
  <si>
    <t>2211-01-1101</t>
  </si>
  <si>
    <t>104 S 25 RD</t>
  </si>
  <si>
    <t>2211-29-2101</t>
  </si>
  <si>
    <t>4011 S 15 1/2 RD</t>
  </si>
  <si>
    <t>2212-12-2103</t>
  </si>
  <si>
    <t>1035 S 11 1/2 RD</t>
  </si>
  <si>
    <t>2309-18-2105</t>
  </si>
  <si>
    <t>3980 N 37 RD</t>
  </si>
  <si>
    <t>2310-27-1405</t>
  </si>
  <si>
    <t>3872 DEER TRACK TRL</t>
  </si>
  <si>
    <t>2310-31-4211</t>
  </si>
  <si>
    <t>102 KAREN DR</t>
  </si>
  <si>
    <t>2312-14-1101</t>
  </si>
  <si>
    <t>7071 W 18 RD</t>
  </si>
  <si>
    <t>2409-33-2103</t>
  </si>
  <si>
    <t>6797 N US 131 HWY</t>
  </si>
  <si>
    <t>Totals:</t>
  </si>
  <si>
    <t>Sale. Ratio =&gt;</t>
  </si>
  <si>
    <t>E.C.F. =&gt;</t>
  </si>
  <si>
    <t>Std. Dev. =&gt;</t>
  </si>
  <si>
    <t>Ave. E.C.F. =&gt;</t>
  </si>
  <si>
    <t>USE 1.46</t>
  </si>
  <si>
    <t>COLFAX RES 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</si>
</sst>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#0.00_);[Red]\(#0.00\)"/>
    <numFmt numFmtId="165" formatCode="mm/dd/yy"/>
    <numFmt numFmtId="166" formatCode="#0.000_);[Red]\(#0.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6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B424-F9ED-4B01-BD7D-015944C1680C}">
  <dimension ref="A1:AT24"/>
  <sheetViews>
    <sheetView tabSelected="1" workbookViewId="0">
      <selection sqref="A1:XFD1"/>
    </sheetView>
  </sheetViews>
  <sheetFormatPr defaultRowHeight="14.4" x14ac:dyDescent="0.3"/>
  <cols>
    <col min="1" max="1" width="15.33203125" bestFit="1" customWidth="1"/>
    <col min="2" max="2" width="23" bestFit="1" customWidth="1"/>
    <col min="3" max="3" width="9.5546875" style="17" bestFit="1" customWidth="1"/>
    <col min="4" max="4" width="0.44140625" style="7" customWidth="1"/>
    <col min="5" max="5" width="5.6640625" bestFit="1" customWidth="1"/>
    <col min="6" max="6" width="4.33203125" customWidth="1"/>
    <col min="7" max="7" width="11.88671875" style="7" bestFit="1" customWidth="1"/>
    <col min="8" max="8" width="13.21875" style="7" customWidth="1"/>
    <col min="9" max="9" width="9.5546875" style="12" customWidth="1"/>
    <col min="10" max="10" width="13.6640625" style="7" bestFit="1" customWidth="1"/>
    <col min="11" max="11" width="11.109375" style="7" bestFit="1" customWidth="1"/>
    <col min="12" max="12" width="13.88671875" style="7" bestFit="1" customWidth="1"/>
    <col min="13" max="13" width="13.109375" style="7" bestFit="1" customWidth="1"/>
    <col min="14" max="14" width="7.5546875" style="22" bestFit="1" customWidth="1"/>
    <col min="15" max="15" width="10" style="27" bestFit="1" customWidth="1"/>
    <col min="16" max="16" width="15" bestFit="1" customWidth="1"/>
    <col min="17" max="17" width="12.109375" bestFit="1" customWidth="1"/>
    <col min="18" max="18" width="16.6640625" bestFit="1" customWidth="1"/>
    <col min="19" max="19" width="21.44140625" bestFit="1" customWidth="1"/>
    <col min="20" max="20" width="21.109375" bestFit="1" customWidth="1"/>
    <col min="21" max="21" width="17" bestFit="1" customWidth="1"/>
  </cols>
  <sheetData>
    <row r="1" spans="1:46" x14ac:dyDescent="0.3">
      <c r="A1" s="32" t="s">
        <v>62</v>
      </c>
    </row>
    <row r="2" spans="1:46" x14ac:dyDescent="0.3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6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3">
      <c r="A3" t="s">
        <v>50</v>
      </c>
      <c r="B3" t="s">
        <v>51</v>
      </c>
      <c r="C3" s="17">
        <v>45061</v>
      </c>
      <c r="D3" s="7">
        <v>352000</v>
      </c>
      <c r="E3" t="s">
        <v>21</v>
      </c>
      <c r="F3" t="s">
        <v>22</v>
      </c>
      <c r="G3" s="7">
        <v>352000</v>
      </c>
      <c r="H3" s="7">
        <v>126500</v>
      </c>
      <c r="I3" s="12">
        <f t="shared" ref="I3:I18" si="0">H3/G3*100</f>
        <v>35.9375</v>
      </c>
      <c r="J3" s="7">
        <v>295581</v>
      </c>
      <c r="K3" s="7">
        <v>37957</v>
      </c>
      <c r="L3" s="7">
        <f t="shared" ref="L3:L18" si="1">G3-K3</f>
        <v>314043</v>
      </c>
      <c r="M3" s="7">
        <v>229816.234375</v>
      </c>
      <c r="N3" s="22">
        <f t="shared" ref="N3:N18" si="2">L3/M3</f>
        <v>1.3664961522586083</v>
      </c>
      <c r="O3" s="27">
        <v>1260</v>
      </c>
    </row>
    <row r="4" spans="1:46" x14ac:dyDescent="0.3">
      <c r="A4" t="s">
        <v>28</v>
      </c>
      <c r="B4" t="s">
        <v>29</v>
      </c>
      <c r="C4" s="17">
        <v>45691</v>
      </c>
      <c r="D4" s="7">
        <v>300000</v>
      </c>
      <c r="E4" t="s">
        <v>21</v>
      </c>
      <c r="F4" t="s">
        <v>22</v>
      </c>
      <c r="G4" s="7">
        <v>300000</v>
      </c>
      <c r="H4" s="7">
        <v>112700</v>
      </c>
      <c r="I4" s="12">
        <f t="shared" si="0"/>
        <v>37.566666666666663</v>
      </c>
      <c r="J4" s="7">
        <v>266370</v>
      </c>
      <c r="K4" s="7">
        <v>114225</v>
      </c>
      <c r="L4" s="7">
        <f t="shared" si="1"/>
        <v>185775</v>
      </c>
      <c r="M4" s="7">
        <v>135722.5625</v>
      </c>
      <c r="N4" s="22">
        <f t="shared" si="2"/>
        <v>1.3687849431814256</v>
      </c>
      <c r="O4" s="27">
        <v>1576</v>
      </c>
    </row>
    <row r="5" spans="1:46" x14ac:dyDescent="0.3">
      <c r="A5" t="s">
        <v>40</v>
      </c>
      <c r="B5" t="s">
        <v>41</v>
      </c>
      <c r="C5" s="17">
        <v>45072</v>
      </c>
      <c r="D5" s="7">
        <v>470000</v>
      </c>
      <c r="E5" t="s">
        <v>21</v>
      </c>
      <c r="F5" t="s">
        <v>22</v>
      </c>
      <c r="G5" s="7">
        <v>470000</v>
      </c>
      <c r="H5" s="7">
        <v>135300</v>
      </c>
      <c r="I5" s="12">
        <f t="shared" si="0"/>
        <v>28.787234042553187</v>
      </c>
      <c r="J5" s="7">
        <v>406295</v>
      </c>
      <c r="K5" s="7">
        <v>134477</v>
      </c>
      <c r="L5" s="7">
        <f t="shared" si="1"/>
        <v>335523</v>
      </c>
      <c r="M5" s="7">
        <v>242478.140625</v>
      </c>
      <c r="N5" s="22">
        <f t="shared" si="2"/>
        <v>1.3837247313723704</v>
      </c>
      <c r="O5" s="27">
        <v>1480</v>
      </c>
    </row>
    <row r="6" spans="1:46" x14ac:dyDescent="0.3">
      <c r="A6" t="s">
        <v>54</v>
      </c>
      <c r="B6" t="s">
        <v>55</v>
      </c>
      <c r="C6" s="17">
        <v>45217</v>
      </c>
      <c r="D6" s="7">
        <v>165300</v>
      </c>
      <c r="E6" t="s">
        <v>21</v>
      </c>
      <c r="F6" t="s">
        <v>22</v>
      </c>
      <c r="G6" s="7">
        <v>165300</v>
      </c>
      <c r="H6" s="7">
        <v>41500</v>
      </c>
      <c r="I6" s="12">
        <f t="shared" si="0"/>
        <v>25.105868118572296</v>
      </c>
      <c r="J6" s="7">
        <v>139452</v>
      </c>
      <c r="K6" s="7">
        <v>34028</v>
      </c>
      <c r="L6" s="7">
        <f t="shared" si="1"/>
        <v>131272</v>
      </c>
      <c r="M6" s="7">
        <v>94044.6015625</v>
      </c>
      <c r="N6" s="22">
        <f t="shared" si="2"/>
        <v>1.3958483296115565</v>
      </c>
      <c r="O6" s="27">
        <v>1269</v>
      </c>
    </row>
    <row r="7" spans="1:46" x14ac:dyDescent="0.3">
      <c r="A7" t="s">
        <v>34</v>
      </c>
      <c r="B7" t="s">
        <v>35</v>
      </c>
      <c r="C7" s="17">
        <v>45268</v>
      </c>
      <c r="D7" s="7">
        <v>70500</v>
      </c>
      <c r="E7" t="s">
        <v>21</v>
      </c>
      <c r="F7" t="s">
        <v>22</v>
      </c>
      <c r="G7" s="7">
        <v>70500</v>
      </c>
      <c r="H7" s="7">
        <v>18100</v>
      </c>
      <c r="I7" s="12">
        <f t="shared" si="0"/>
        <v>25.673758865248224</v>
      </c>
      <c r="J7" s="7">
        <v>57506</v>
      </c>
      <c r="K7" s="7">
        <v>25313</v>
      </c>
      <c r="L7" s="7">
        <f t="shared" si="1"/>
        <v>45187</v>
      </c>
      <c r="M7" s="7">
        <v>32193</v>
      </c>
      <c r="N7" s="22">
        <f t="shared" si="2"/>
        <v>1.4036281179138321</v>
      </c>
      <c r="O7" s="27">
        <v>576</v>
      </c>
    </row>
    <row r="8" spans="1:46" x14ac:dyDescent="0.3">
      <c r="A8" t="s">
        <v>26</v>
      </c>
      <c r="B8" t="s">
        <v>27</v>
      </c>
      <c r="C8" s="17">
        <v>45694</v>
      </c>
      <c r="D8" s="7">
        <v>480000</v>
      </c>
      <c r="E8" t="s">
        <v>21</v>
      </c>
      <c r="F8" t="s">
        <v>25</v>
      </c>
      <c r="G8" s="7">
        <v>480000</v>
      </c>
      <c r="H8" s="7">
        <v>161400</v>
      </c>
      <c r="I8" s="12">
        <f t="shared" si="0"/>
        <v>33.625</v>
      </c>
      <c r="J8" s="7">
        <v>387162</v>
      </c>
      <c r="K8" s="7">
        <v>42497</v>
      </c>
      <c r="L8" s="7">
        <f t="shared" si="1"/>
        <v>437503</v>
      </c>
      <c r="M8" s="7">
        <v>311556.65625</v>
      </c>
      <c r="N8" s="22">
        <f t="shared" si="2"/>
        <v>1.4042486052647125</v>
      </c>
      <c r="O8" s="27">
        <v>1536</v>
      </c>
    </row>
    <row r="9" spans="1:46" x14ac:dyDescent="0.3">
      <c r="A9" t="s">
        <v>30</v>
      </c>
      <c r="B9" t="s">
        <v>31</v>
      </c>
      <c r="C9" s="17">
        <v>45345</v>
      </c>
      <c r="D9" s="7">
        <v>357500</v>
      </c>
      <c r="E9" t="s">
        <v>21</v>
      </c>
      <c r="F9" t="s">
        <v>22</v>
      </c>
      <c r="G9" s="7">
        <v>357500</v>
      </c>
      <c r="H9" s="7">
        <v>87300</v>
      </c>
      <c r="I9" s="12">
        <f t="shared" si="0"/>
        <v>24.41958041958042</v>
      </c>
      <c r="J9" s="7">
        <v>293096</v>
      </c>
      <c r="K9" s="7">
        <v>44631</v>
      </c>
      <c r="L9" s="7">
        <f t="shared" si="1"/>
        <v>312869</v>
      </c>
      <c r="M9" s="7">
        <v>221645.859375</v>
      </c>
      <c r="N9" s="22">
        <f t="shared" si="2"/>
        <v>1.4115715984148418</v>
      </c>
      <c r="O9" s="27">
        <v>1344</v>
      </c>
    </row>
    <row r="10" spans="1:46" x14ac:dyDescent="0.3">
      <c r="A10" t="s">
        <v>48</v>
      </c>
      <c r="B10" t="s">
        <v>49</v>
      </c>
      <c r="C10" s="17">
        <v>45160</v>
      </c>
      <c r="D10" s="7">
        <v>185000</v>
      </c>
      <c r="E10" t="s">
        <v>21</v>
      </c>
      <c r="F10" t="s">
        <v>22</v>
      </c>
      <c r="G10" s="7">
        <v>185000</v>
      </c>
      <c r="H10" s="7">
        <v>76200</v>
      </c>
      <c r="I10" s="12">
        <f t="shared" si="0"/>
        <v>41.189189189189193</v>
      </c>
      <c r="J10" s="7">
        <v>151493</v>
      </c>
      <c r="K10" s="7">
        <v>33264</v>
      </c>
      <c r="L10" s="7">
        <f t="shared" si="1"/>
        <v>151736</v>
      </c>
      <c r="M10" s="7">
        <v>105467.4375</v>
      </c>
      <c r="N10" s="22">
        <f t="shared" si="2"/>
        <v>1.4386999778960212</v>
      </c>
      <c r="O10" s="27">
        <v>1105</v>
      </c>
    </row>
    <row r="11" spans="1:46" x14ac:dyDescent="0.3">
      <c r="A11" t="s">
        <v>23</v>
      </c>
      <c r="B11" t="s">
        <v>24</v>
      </c>
      <c r="C11" s="17">
        <v>45229</v>
      </c>
      <c r="D11" s="7">
        <v>360000</v>
      </c>
      <c r="E11" t="s">
        <v>21</v>
      </c>
      <c r="F11" t="s">
        <v>22</v>
      </c>
      <c r="G11" s="7">
        <v>360000</v>
      </c>
      <c r="H11" s="7">
        <v>119100</v>
      </c>
      <c r="I11" s="12">
        <f t="shared" si="0"/>
        <v>33.083333333333329</v>
      </c>
      <c r="J11" s="7">
        <v>292289</v>
      </c>
      <c r="K11" s="7">
        <v>58498</v>
      </c>
      <c r="L11" s="7">
        <f t="shared" si="1"/>
        <v>301502</v>
      </c>
      <c r="M11" s="7">
        <v>208555.75</v>
      </c>
      <c r="N11" s="22">
        <f t="shared" si="2"/>
        <v>1.4456662067576656</v>
      </c>
      <c r="O11" s="27">
        <v>1092</v>
      </c>
    </row>
    <row r="12" spans="1:46" x14ac:dyDescent="0.3">
      <c r="A12" t="s">
        <v>36</v>
      </c>
      <c r="B12" t="s">
        <v>37</v>
      </c>
      <c r="C12" s="17">
        <v>45474</v>
      </c>
      <c r="D12" s="7">
        <v>400000</v>
      </c>
      <c r="E12" t="s">
        <v>21</v>
      </c>
      <c r="F12" t="s">
        <v>22</v>
      </c>
      <c r="G12" s="7">
        <v>400000</v>
      </c>
      <c r="H12" s="7">
        <v>186200</v>
      </c>
      <c r="I12" s="12">
        <f t="shared" si="0"/>
        <v>46.550000000000004</v>
      </c>
      <c r="J12" s="7">
        <v>312455</v>
      </c>
      <c r="K12" s="7">
        <v>30541</v>
      </c>
      <c r="L12" s="7">
        <f t="shared" si="1"/>
        <v>369459</v>
      </c>
      <c r="M12" s="7">
        <v>251484.390625</v>
      </c>
      <c r="N12" s="22">
        <f t="shared" si="2"/>
        <v>1.469113049449329</v>
      </c>
      <c r="O12" s="27">
        <v>1848</v>
      </c>
    </row>
    <row r="13" spans="1:46" x14ac:dyDescent="0.3">
      <c r="A13" t="s">
        <v>42</v>
      </c>
      <c r="B13" t="s">
        <v>43</v>
      </c>
      <c r="C13" s="17">
        <v>45065</v>
      </c>
      <c r="D13" s="7">
        <v>249900</v>
      </c>
      <c r="E13" t="s">
        <v>21</v>
      </c>
      <c r="F13" t="s">
        <v>22</v>
      </c>
      <c r="G13" s="7">
        <v>249900</v>
      </c>
      <c r="H13" s="7">
        <v>70600</v>
      </c>
      <c r="I13" s="12">
        <f t="shared" si="0"/>
        <v>28.251300520208083</v>
      </c>
      <c r="J13" s="7">
        <v>196196</v>
      </c>
      <c r="K13" s="7">
        <v>25550</v>
      </c>
      <c r="L13" s="7">
        <f t="shared" si="1"/>
        <v>224350</v>
      </c>
      <c r="M13" s="7">
        <v>152226.578125</v>
      </c>
      <c r="N13" s="22">
        <f t="shared" si="2"/>
        <v>1.4737899436705215</v>
      </c>
      <c r="O13" s="27">
        <v>1336</v>
      </c>
    </row>
    <row r="14" spans="1:46" x14ac:dyDescent="0.3">
      <c r="A14" t="s">
        <v>38</v>
      </c>
      <c r="B14" t="s">
        <v>39</v>
      </c>
      <c r="C14" s="17">
        <v>45321</v>
      </c>
      <c r="D14" s="7">
        <v>225000</v>
      </c>
      <c r="E14" t="s">
        <v>21</v>
      </c>
      <c r="F14" t="s">
        <v>22</v>
      </c>
      <c r="G14" s="7">
        <v>225000</v>
      </c>
      <c r="H14" s="7">
        <v>47800</v>
      </c>
      <c r="I14" s="12">
        <f t="shared" si="0"/>
        <v>21.244444444444444</v>
      </c>
      <c r="J14" s="7">
        <v>179902</v>
      </c>
      <c r="K14" s="7">
        <v>44936</v>
      </c>
      <c r="L14" s="7">
        <f t="shared" si="1"/>
        <v>180064</v>
      </c>
      <c r="M14" s="7">
        <v>120397.859375</v>
      </c>
      <c r="N14" s="22">
        <f t="shared" si="2"/>
        <v>1.4955747629960718</v>
      </c>
      <c r="O14" s="27">
        <v>1020</v>
      </c>
    </row>
    <row r="15" spans="1:46" x14ac:dyDescent="0.3">
      <c r="A15" t="s">
        <v>44</v>
      </c>
      <c r="B15" t="s">
        <v>45</v>
      </c>
      <c r="C15" s="17">
        <v>45192</v>
      </c>
      <c r="D15" s="7">
        <v>330000</v>
      </c>
      <c r="E15" t="s">
        <v>21</v>
      </c>
      <c r="F15" t="s">
        <v>22</v>
      </c>
      <c r="G15" s="7">
        <v>330000</v>
      </c>
      <c r="H15" s="7">
        <v>85600</v>
      </c>
      <c r="I15" s="12">
        <f t="shared" si="0"/>
        <v>25.939393939393941</v>
      </c>
      <c r="J15" s="7">
        <v>255600</v>
      </c>
      <c r="K15" s="7">
        <v>42848</v>
      </c>
      <c r="L15" s="7">
        <f t="shared" si="1"/>
        <v>287152</v>
      </c>
      <c r="M15" s="7">
        <v>189787.6875</v>
      </c>
      <c r="N15" s="22">
        <f t="shared" si="2"/>
        <v>1.5130170127606408</v>
      </c>
      <c r="O15" s="27">
        <v>960</v>
      </c>
    </row>
    <row r="16" spans="1:46" x14ac:dyDescent="0.3">
      <c r="A16" t="s">
        <v>32</v>
      </c>
      <c r="B16" t="s">
        <v>33</v>
      </c>
      <c r="C16" s="17">
        <v>45587</v>
      </c>
      <c r="D16" s="7">
        <v>419500</v>
      </c>
      <c r="E16" t="s">
        <v>21</v>
      </c>
      <c r="F16" t="s">
        <v>22</v>
      </c>
      <c r="G16" s="7">
        <v>419500</v>
      </c>
      <c r="H16" s="7">
        <v>152000</v>
      </c>
      <c r="I16" s="12">
        <f t="shared" si="0"/>
        <v>36.233611442193087</v>
      </c>
      <c r="J16" s="7">
        <v>330010</v>
      </c>
      <c r="K16" s="7">
        <v>76615</v>
      </c>
      <c r="L16" s="7">
        <f t="shared" si="1"/>
        <v>342885</v>
      </c>
      <c r="M16" s="7">
        <v>226043.71875</v>
      </c>
      <c r="N16" s="22">
        <f t="shared" si="2"/>
        <v>1.5168968281716522</v>
      </c>
      <c r="O16" s="27">
        <v>1260</v>
      </c>
    </row>
    <row r="17" spans="1:21" x14ac:dyDescent="0.3">
      <c r="A17" t="s">
        <v>46</v>
      </c>
      <c r="B17" t="s">
        <v>47</v>
      </c>
      <c r="C17" s="17">
        <v>45688</v>
      </c>
      <c r="D17" s="7">
        <v>539900</v>
      </c>
      <c r="E17" t="s">
        <v>21</v>
      </c>
      <c r="F17" t="s">
        <v>25</v>
      </c>
      <c r="G17" s="7">
        <v>539900</v>
      </c>
      <c r="H17" s="7">
        <v>239000</v>
      </c>
      <c r="I17" s="12">
        <f t="shared" si="0"/>
        <v>44.267456936469721</v>
      </c>
      <c r="J17" s="7">
        <v>411011</v>
      </c>
      <c r="K17" s="7">
        <v>59035</v>
      </c>
      <c r="L17" s="7">
        <f t="shared" si="1"/>
        <v>480865</v>
      </c>
      <c r="M17" s="7">
        <v>313983.9375</v>
      </c>
      <c r="N17" s="22">
        <f t="shared" si="2"/>
        <v>1.5314955402774386</v>
      </c>
      <c r="O17" s="27">
        <v>1690</v>
      </c>
    </row>
    <row r="18" spans="1:21" ht="15" thickBot="1" x14ac:dyDescent="0.35">
      <c r="A18" t="s">
        <v>52</v>
      </c>
      <c r="B18" t="s">
        <v>53</v>
      </c>
      <c r="C18" s="17">
        <v>45322</v>
      </c>
      <c r="D18" s="7">
        <v>500000</v>
      </c>
      <c r="E18" t="s">
        <v>21</v>
      </c>
      <c r="F18" t="s">
        <v>25</v>
      </c>
      <c r="G18" s="7">
        <v>500000</v>
      </c>
      <c r="H18" s="7">
        <v>255100</v>
      </c>
      <c r="I18" s="12">
        <f t="shared" si="0"/>
        <v>51.019999999999996</v>
      </c>
      <c r="J18" s="7">
        <v>412521</v>
      </c>
      <c r="K18" s="7">
        <v>220887</v>
      </c>
      <c r="L18" s="7">
        <f t="shared" si="1"/>
        <v>279113</v>
      </c>
      <c r="M18" s="7">
        <v>177890.28125</v>
      </c>
      <c r="N18" s="22">
        <f t="shared" si="2"/>
        <v>1.5690177003416257</v>
      </c>
      <c r="O18" s="27">
        <v>1352</v>
      </c>
    </row>
    <row r="19" spans="1:21" ht="15" thickTop="1" x14ac:dyDescent="0.3">
      <c r="A19" s="3"/>
      <c r="B19" s="3"/>
      <c r="C19" s="18" t="s">
        <v>56</v>
      </c>
      <c r="D19" s="8">
        <f>+SUM(D3:D18)</f>
        <v>5404600</v>
      </c>
      <c r="E19" s="3"/>
      <c r="F19" s="3"/>
      <c r="G19" s="8">
        <f>+SUM(G3:G18)</f>
        <v>5404600</v>
      </c>
      <c r="H19" s="8">
        <f>+SUM(H3:H18)</f>
        <v>1914400</v>
      </c>
      <c r="I19" s="13"/>
      <c r="J19" s="8">
        <f>+SUM(J3:J18)</f>
        <v>4386939</v>
      </c>
      <c r="K19" s="8"/>
      <c r="L19" s="8">
        <f>+SUM(L3:L18)</f>
        <v>4379298</v>
      </c>
      <c r="M19" s="8">
        <f>+SUM(M3:M18)</f>
        <v>3013294.6953125</v>
      </c>
      <c r="N19" s="23"/>
      <c r="O19" s="28"/>
      <c r="P19" s="3"/>
      <c r="Q19" s="3"/>
      <c r="R19" s="3"/>
      <c r="S19" s="3"/>
      <c r="T19" s="3"/>
      <c r="U19" s="3"/>
    </row>
    <row r="20" spans="1:21" x14ac:dyDescent="0.3">
      <c r="A20" s="4"/>
      <c r="B20" s="4"/>
      <c r="C20" s="19"/>
      <c r="D20" s="9"/>
      <c r="E20" s="4"/>
      <c r="F20" s="4"/>
      <c r="G20" s="9"/>
      <c r="H20" s="9" t="s">
        <v>57</v>
      </c>
      <c r="I20" s="14">
        <f>H19/G19*100</f>
        <v>35.421677829996668</v>
      </c>
      <c r="J20" s="9"/>
      <c r="K20" s="9"/>
      <c r="L20" s="9"/>
      <c r="M20" s="9" t="s">
        <v>58</v>
      </c>
      <c r="N20" s="24">
        <f>L19/M19</f>
        <v>1.453325493458195</v>
      </c>
      <c r="O20" s="29"/>
      <c r="P20" s="4"/>
      <c r="Q20" s="4"/>
      <c r="R20" s="4"/>
      <c r="S20" s="4"/>
      <c r="T20" s="4"/>
      <c r="U20" s="4"/>
    </row>
    <row r="21" spans="1:21" x14ac:dyDescent="0.3">
      <c r="A21" s="5"/>
      <c r="B21" s="5"/>
      <c r="C21" s="20"/>
      <c r="D21" s="10"/>
      <c r="E21" s="5"/>
      <c r="F21" s="5"/>
      <c r="G21" s="10"/>
      <c r="H21" s="10" t="s">
        <v>59</v>
      </c>
      <c r="I21" s="15">
        <f>STDEV(I3:I18)</f>
        <v>8.7681927887073421</v>
      </c>
      <c r="J21" s="10"/>
      <c r="K21" s="10"/>
      <c r="L21" s="10"/>
      <c r="M21" s="10" t="s">
        <v>60</v>
      </c>
      <c r="N21" s="25">
        <f>AVERAGE(N3:N18)</f>
        <v>1.4492233437711448</v>
      </c>
      <c r="O21" s="30"/>
      <c r="P21" s="5"/>
      <c r="Q21" s="5"/>
      <c r="R21" s="5"/>
      <c r="S21" s="5"/>
      <c r="T21" s="5"/>
      <c r="U21" s="5"/>
    </row>
    <row r="24" spans="1:21" x14ac:dyDescent="0.3">
      <c r="L24" s="31" t="s">
        <v>61</v>
      </c>
    </row>
  </sheetData>
  <sortState xmlns:xlrd2="http://schemas.microsoft.com/office/spreadsheetml/2017/richdata2" ref="A3:U18">
    <sortCondition ref="N3:N18"/>
  </sortState>
  <conditionalFormatting sqref="A3:U1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Porterfield</dc:creator>
  <cp:lastModifiedBy>Joel</cp:lastModifiedBy>
  <dcterms:created xsi:type="dcterms:W3CDTF">2025-12-08T22:35:37Z</dcterms:created>
  <dcterms:modified xsi:type="dcterms:W3CDTF">2026-01-20T19:07:43Z</dcterms:modified>
</cp:coreProperties>
</file>