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19\Users\molly\My Documents\Clam Lake 2024 - Copy (2)\Sarah Mapd\"/>
    </mc:Choice>
  </mc:AlternateContent>
  <xr:revisionPtr revIDLastSave="0" documentId="8_{FC4DEB02-2135-4F18-8035-AFC645244555}" xr6:coauthVersionLast="47" xr6:coauthVersionMax="47" xr10:uidLastSave="{00000000-0000-0000-0000-000000000000}"/>
  <bookViews>
    <workbookView xWindow="-19310" yWindow="-1560" windowWidth="19420" windowHeight="10420" xr2:uid="{150D8E47-F8C2-481E-99E0-3067A4FE2648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2" l="1"/>
  <c r="L30" i="2"/>
  <c r="L29" i="2"/>
  <c r="L28" i="2"/>
  <c r="L27" i="2"/>
  <c r="L26" i="2"/>
  <c r="L25" i="2"/>
  <c r="J6" i="2"/>
  <c r="L6" i="2"/>
  <c r="R6" i="2" s="1"/>
  <c r="O6" i="2"/>
  <c r="AC6" i="2"/>
  <c r="AE6" i="2" s="1"/>
  <c r="AC4" i="2"/>
  <c r="AE4" i="2" s="1"/>
  <c r="O4" i="2"/>
  <c r="L4" i="2"/>
  <c r="J4" i="2"/>
  <c r="AF6" i="2" l="1"/>
  <c r="AG6" i="2" s="1"/>
  <c r="T6" i="2"/>
  <c r="S6" i="2"/>
  <c r="AF4" i="2"/>
  <c r="AG4" i="2" s="1"/>
  <c r="R4" i="2"/>
  <c r="S4" i="2"/>
  <c r="T4" i="2"/>
  <c r="AC3" i="2" l="1"/>
  <c r="AE3" i="2" s="1"/>
  <c r="AC2" i="2" l="1"/>
  <c r="AC5" i="2"/>
  <c r="AE5" i="2" s="1"/>
  <c r="AE2" i="2" l="1"/>
  <c r="O2" i="2" l="1"/>
  <c r="O3" i="2"/>
  <c r="O5" i="2"/>
  <c r="J5" i="2"/>
  <c r="L5" i="2"/>
  <c r="J2" i="2"/>
  <c r="L2" i="2"/>
  <c r="J3" i="2"/>
  <c r="L3" i="2"/>
  <c r="E7" i="2"/>
  <c r="H7" i="2"/>
  <c r="I7" i="2"/>
  <c r="K7" i="2"/>
  <c r="M7" i="2"/>
  <c r="N7" i="2"/>
  <c r="P7" i="2"/>
  <c r="Q7" i="2"/>
  <c r="AF2" i="2" l="1"/>
  <c r="AG2" i="2" s="1"/>
  <c r="R2" i="2"/>
  <c r="S2" i="2"/>
  <c r="AF3" i="2"/>
  <c r="AG3" i="2" s="1"/>
  <c r="R3" i="2"/>
  <c r="S3" i="2"/>
  <c r="AF5" i="2"/>
  <c r="AG5" i="2" s="1"/>
  <c r="R5" i="2"/>
  <c r="S5" i="2"/>
  <c r="T3" i="2"/>
  <c r="J9" i="2"/>
  <c r="J8" i="2"/>
  <c r="L7" i="2"/>
  <c r="T2" i="2"/>
  <c r="T5" i="2"/>
  <c r="N9" i="2" l="1"/>
  <c r="Q9" i="2"/>
  <c r="T9" i="2"/>
</calcChain>
</file>

<file path=xl/sharedStrings.xml><?xml version="1.0" encoding="utf-8"?>
<sst xmlns="http://schemas.openxmlformats.org/spreadsheetml/2006/main" count="105" uniqueCount="69">
  <si>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</si>
  <si>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</si>
  <si>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</si>
  <si>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</si>
  <si>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</si>
  <si>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</si>
  <si>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</si>
  <si>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</si>
  <si>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</si>
  <si>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</si>
  <si>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</si>
  <si>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</si>
  <si>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</si>
  <si>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</si>
  <si>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</si>
  <si>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</si>
  <si>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</si>
  <si>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</si>
  <si>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</si>
  <si>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</si>
  <si>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</si>
  <si>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</si>
  <si>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</si>
  <si>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</si>
  <si>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</si>
  <si>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</si>
  <si>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Class</t>
  </si>
  <si>
    <t>WD</t>
  </si>
  <si>
    <t>ACREAGES</t>
  </si>
  <si>
    <t>102</t>
  </si>
  <si>
    <t>1</t>
  </si>
  <si>
    <t>2109-25-2303</t>
  </si>
  <si>
    <t>10421 S 47 RD</t>
  </si>
  <si>
    <t>03-ARM'S LENGTH</t>
  </si>
  <si>
    <t>690/78</t>
  </si>
  <si>
    <t>CLAM LAKE #1</t>
  </si>
  <si>
    <t>001</t>
  </si>
  <si>
    <t/>
  </si>
  <si>
    <t>2209-16-1101-04</t>
  </si>
  <si>
    <t>S MACKINAW TRL</t>
  </si>
  <si>
    <t>693/2446</t>
  </si>
  <si>
    <t>2412-09-4101</t>
  </si>
  <si>
    <t>690/1834</t>
  </si>
  <si>
    <t>2412-10-4401-02</t>
  </si>
  <si>
    <t>10131 N 9 RD</t>
  </si>
  <si>
    <t>693/567</t>
  </si>
  <si>
    <t>2412-15-3301</t>
  </si>
  <si>
    <t>690/96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</si>
  <si>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</si>
  <si>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</si>
  <si>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</si>
  <si>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</si>
  <si>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</si>
  <si>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</si>
  <si>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</si>
  <si>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Vacant</t>
  </si>
  <si>
    <t>Retired(Improved)_</t>
  </si>
  <si>
    <t>Untillable Acreage</t>
  </si>
  <si>
    <t>Tillable Acreage</t>
  </si>
  <si>
    <t>Value Untillable</t>
  </si>
  <si>
    <t>Value Tillable</t>
  </si>
  <si>
    <t>Dollars Per Acre Tillable</t>
  </si>
  <si>
    <t>Crop or Style</t>
  </si>
  <si>
    <t>Good Farm Avg</t>
  </si>
  <si>
    <t xml:space="preserve">Use </t>
  </si>
  <si>
    <t>Per Acre</t>
  </si>
  <si>
    <t>Good Farm</t>
  </si>
  <si>
    <t>Hay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</si>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</sst>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  <numFmt numFmtId="169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0" fontId="3" fillId="0" borderId="0" xfId="0" applyFon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4" fillId="0" borderId="0" xfId="0" applyFont="1"/>
    <xf numFmtId="4" fontId="4" fillId="0" borderId="0" xfId="0" applyNumberFormat="1" applyFont="1"/>
    <xf numFmtId="169" fontId="4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0" xfId="0" applyFont="1"/>
    <xf numFmtId="165" fontId="4" fillId="0" borderId="0" xfId="0" applyNumberFormat="1" applyFont="1"/>
    <xf numFmtId="6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0" fontId="4" fillId="0" borderId="0" xfId="0" applyNumberFormat="1" applyFont="1"/>
    <xf numFmtId="8" fontId="4" fillId="0" borderId="0" xfId="0" applyNumberFormat="1" applyFont="1"/>
    <xf numFmtId="0" fontId="4" fillId="0" borderId="0" xfId="0" quotePrefix="1" applyFont="1" applyAlignment="1">
      <alignment horizontal="right"/>
    </xf>
    <xf numFmtId="0" fontId="4" fillId="0" borderId="0" xfId="0" quotePrefix="1" applyFont="1"/>
    <xf numFmtId="4" fontId="0" fillId="0" borderId="0" xfId="0" applyNumberFormat="1"/>
    <xf numFmtId="169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quotePrefix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C0BBA-B4D5-4BAC-8055-72935DC88FAC}">
  <dimension ref="A1:BK31"/>
  <sheetViews>
    <sheetView tabSelected="1" topLeftCell="N1" zoomScale="80" zoomScaleNormal="80" workbookViewId="0">
      <selection activeCell="AD11" sqref="AD11"/>
    </sheetView>
  </sheetViews>
  <sheetFormatPr defaultRowHeight="15" x14ac:dyDescent="0.25"/>
  <cols>
    <col min="1" max="1" width="20.28515625" bestFit="1" customWidth="1"/>
    <col min="2" max="2" width="16.42578125" bestFit="1" customWidth="1"/>
    <col min="3" max="3" width="17.28515625" bestFit="1" customWidth="1"/>
    <col min="4" max="4" width="9.85546875" style="22" bestFit="1" customWidth="1"/>
    <col min="5" max="5" width="11.5703125" style="12" bestFit="1" customWidth="1"/>
    <col min="6" max="6" width="5.7109375" bestFit="1" customWidth="1"/>
    <col min="7" max="7" width="18" bestFit="1" customWidth="1"/>
    <col min="8" max="8" width="11.5703125" style="12" bestFit="1" customWidth="1"/>
    <col min="9" max="9" width="14.85546875" style="12" bestFit="1" customWidth="1"/>
    <col min="10" max="10" width="13" style="17" bestFit="1" customWidth="1"/>
    <col min="11" max="12" width="13.42578125" style="12" bestFit="1" customWidth="1"/>
    <col min="13" max="13" width="14.85546875" style="12" bestFit="1" customWidth="1"/>
    <col min="14" max="14" width="11.42578125" style="27" bestFit="1" customWidth="1"/>
    <col min="15" max="15" width="8.85546875" style="31" bestFit="1" customWidth="1"/>
    <col min="16" max="16" width="14.5703125" style="36" bestFit="1" customWidth="1"/>
    <col min="17" max="17" width="11" style="36" bestFit="1" customWidth="1"/>
    <col min="18" max="18" width="10.5703125" style="12" bestFit="1" customWidth="1"/>
    <col min="19" max="19" width="12.28515625" style="12" bestFit="1" customWidth="1"/>
    <col min="20" max="20" width="12.28515625" style="41" bestFit="1" customWidth="1"/>
    <col min="21" max="21" width="12" style="36" bestFit="1" customWidth="1"/>
    <col min="22" max="22" width="9.140625" style="4" bestFit="1" customWidth="1"/>
    <col min="23" max="23" width="10.7109375" bestFit="1" customWidth="1"/>
    <col min="24" max="24" width="19.85546875" bestFit="1" customWidth="1"/>
    <col min="25" max="25" width="13.7109375" bestFit="1" customWidth="1"/>
    <col min="26" max="26" width="7.140625" bestFit="1" customWidth="1"/>
    <col min="27" max="27" width="6.5703125" bestFit="1" customWidth="1"/>
    <col min="28" max="28" width="5.7109375" bestFit="1" customWidth="1"/>
    <col min="29" max="29" width="17.7109375" bestFit="1" customWidth="1"/>
    <col min="30" max="31" width="15.5703125" bestFit="1" customWidth="1"/>
    <col min="32" max="32" width="15.28515625" bestFit="1" customWidth="1"/>
    <col min="33" max="33" width="25.28515625" bestFit="1" customWidth="1"/>
    <col min="34" max="34" width="13.140625" bestFit="1" customWidth="1"/>
    <col min="35" max="35" width="14.85546875" bestFit="1" customWidth="1"/>
    <col min="36" max="36" width="18.28515625" bestFit="1" customWidth="1"/>
  </cols>
  <sheetData>
    <row r="1" spans="1:63" x14ac:dyDescent="0.25">
      <c r="A1" s="46" t="s">
        <v>26</v>
      </c>
      <c r="B1" s="1" t="s">
        <v>0</v>
      </c>
      <c r="C1" s="1" t="s">
        <v>1</v>
      </c>
      <c r="D1" s="21" t="s">
        <v>2</v>
      </c>
      <c r="E1" s="11" t="s">
        <v>3</v>
      </c>
      <c r="F1" s="1" t="s">
        <v>4</v>
      </c>
      <c r="G1" s="1" t="s">
        <v>5</v>
      </c>
      <c r="H1" s="11" t="s">
        <v>6</v>
      </c>
      <c r="I1" s="11" t="s">
        <v>7</v>
      </c>
      <c r="J1" s="16" t="s">
        <v>8</v>
      </c>
      <c r="K1" s="11" t="s">
        <v>9</v>
      </c>
      <c r="L1" s="11" t="s">
        <v>10</v>
      </c>
      <c r="M1" s="11" t="s">
        <v>11</v>
      </c>
      <c r="N1" s="26" t="s">
        <v>12</v>
      </c>
      <c r="O1" s="30" t="s">
        <v>13</v>
      </c>
      <c r="P1" s="35" t="s">
        <v>14</v>
      </c>
      <c r="Q1" s="35" t="s">
        <v>15</v>
      </c>
      <c r="R1" s="11" t="s">
        <v>16</v>
      </c>
      <c r="S1" s="11" t="s">
        <v>17</v>
      </c>
      <c r="T1" s="40" t="s">
        <v>18</v>
      </c>
      <c r="U1" s="35" t="s">
        <v>19</v>
      </c>
      <c r="V1" s="3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57</v>
      </c>
      <c r="AD1" s="1" t="s">
        <v>58</v>
      </c>
      <c r="AE1" s="1" t="s">
        <v>59</v>
      </c>
      <c r="AF1" s="2" t="s">
        <v>60</v>
      </c>
      <c r="AG1" s="2" t="s">
        <v>61</v>
      </c>
      <c r="AH1" s="2" t="s">
        <v>62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x14ac:dyDescent="0.25">
      <c r="A2" t="s">
        <v>55</v>
      </c>
      <c r="B2" t="s">
        <v>41</v>
      </c>
      <c r="D2" s="22">
        <v>44386</v>
      </c>
      <c r="E2" s="12">
        <v>160000</v>
      </c>
      <c r="F2" t="s">
        <v>27</v>
      </c>
      <c r="G2" t="s">
        <v>33</v>
      </c>
      <c r="H2" s="12">
        <v>160000</v>
      </c>
      <c r="I2" s="12">
        <v>50000</v>
      </c>
      <c r="J2" s="17">
        <f>I2/H2*100</f>
        <v>31.25</v>
      </c>
      <c r="K2" s="12">
        <v>156800</v>
      </c>
      <c r="L2" s="12">
        <f>H2-0</f>
        <v>160000</v>
      </c>
      <c r="M2" s="12">
        <v>156800</v>
      </c>
      <c r="N2" s="27">
        <v>1320</v>
      </c>
      <c r="O2" s="31">
        <f>P2*43560/N2</f>
        <v>1617</v>
      </c>
      <c r="P2" s="36">
        <v>49</v>
      </c>
      <c r="Q2" s="36">
        <v>50</v>
      </c>
      <c r="R2" s="12">
        <f>L2/N2</f>
        <v>121.21212121212122</v>
      </c>
      <c r="S2" s="12">
        <f>L2/P2</f>
        <v>3265.3061224489797</v>
      </c>
      <c r="T2" s="41">
        <f>L2/P2/43560</f>
        <v>7.4961113922152892E-2</v>
      </c>
      <c r="U2" s="36">
        <v>0</v>
      </c>
      <c r="V2" s="66" t="s">
        <v>30</v>
      </c>
      <c r="W2" t="s">
        <v>42</v>
      </c>
      <c r="Y2" t="s">
        <v>28</v>
      </c>
      <c r="Z2">
        <v>1</v>
      </c>
      <c r="AA2">
        <v>0</v>
      </c>
      <c r="AB2" s="67" t="s">
        <v>29</v>
      </c>
      <c r="AC2" s="36">
        <f>P2-AD2</f>
        <v>0</v>
      </c>
      <c r="AD2">
        <v>49</v>
      </c>
      <c r="AE2">
        <f>AC2*1900</f>
        <v>0</v>
      </c>
      <c r="AF2" s="12">
        <f>L2-AE2</f>
        <v>160000</v>
      </c>
      <c r="AG2" s="12">
        <f>AF2/AD2</f>
        <v>3265.3061224489797</v>
      </c>
      <c r="AH2" t="s">
        <v>66</v>
      </c>
    </row>
    <row r="3" spans="1:63" x14ac:dyDescent="0.25">
      <c r="A3" t="s">
        <v>55</v>
      </c>
      <c r="B3" t="s">
        <v>43</v>
      </c>
      <c r="C3" t="s">
        <v>44</v>
      </c>
      <c r="D3" s="22">
        <v>44720</v>
      </c>
      <c r="E3" s="12">
        <v>120652</v>
      </c>
      <c r="F3" t="s">
        <v>27</v>
      </c>
      <c r="G3" t="s">
        <v>33</v>
      </c>
      <c r="H3" s="12">
        <v>120652</v>
      </c>
      <c r="I3" s="12">
        <v>51100</v>
      </c>
      <c r="J3" s="17">
        <f>I3/H3*100</f>
        <v>42.353214202831282</v>
      </c>
      <c r="K3" s="12">
        <v>106107</v>
      </c>
      <c r="L3" s="12">
        <f>H3-0</f>
        <v>120652</v>
      </c>
      <c r="M3" s="12">
        <v>106107</v>
      </c>
      <c r="N3" s="27">
        <v>2493</v>
      </c>
      <c r="O3" s="31">
        <f>P3*43560/N3</f>
        <v>647.02238267148016</v>
      </c>
      <c r="P3" s="36">
        <v>37.03</v>
      </c>
      <c r="Q3" s="36">
        <v>38.92</v>
      </c>
      <c r="R3" s="12">
        <f>L3/N3</f>
        <v>48.39630966706779</v>
      </c>
      <c r="S3" s="12">
        <f>L3/P3</f>
        <v>3258.2230623818523</v>
      </c>
      <c r="T3" s="41">
        <f>L3/P3/43560</f>
        <v>7.4798509237416266E-2</v>
      </c>
      <c r="U3" s="36">
        <v>0</v>
      </c>
      <c r="V3" s="66" t="s">
        <v>37</v>
      </c>
      <c r="W3" t="s">
        <v>45</v>
      </c>
      <c r="Y3" t="s">
        <v>28</v>
      </c>
      <c r="Z3">
        <v>1</v>
      </c>
      <c r="AA3">
        <v>1</v>
      </c>
      <c r="AB3" s="67" t="s">
        <v>29</v>
      </c>
      <c r="AC3" s="36">
        <f>P3-AD3</f>
        <v>8.3300000000000018</v>
      </c>
      <c r="AD3">
        <v>28.7</v>
      </c>
      <c r="AE3">
        <f>AC3*3000</f>
        <v>24990.000000000007</v>
      </c>
      <c r="AF3" s="12">
        <f>L3-AE3</f>
        <v>95662</v>
      </c>
      <c r="AG3" s="12">
        <f>AF3/AD3</f>
        <v>3333.1707317073174</v>
      </c>
      <c r="AH3" t="s">
        <v>66</v>
      </c>
    </row>
    <row r="4" spans="1:63" s="54" customFormat="1" x14ac:dyDescent="0.25">
      <c r="A4" s="49" t="s">
        <v>55</v>
      </c>
      <c r="B4" s="49" t="s">
        <v>46</v>
      </c>
      <c r="C4" s="49"/>
      <c r="D4" s="55">
        <v>44316</v>
      </c>
      <c r="E4" s="56">
        <v>140000</v>
      </c>
      <c r="F4" s="49" t="s">
        <v>27</v>
      </c>
      <c r="G4" s="49" t="s">
        <v>33</v>
      </c>
      <c r="H4" s="56">
        <v>140000</v>
      </c>
      <c r="I4" s="56">
        <v>62900</v>
      </c>
      <c r="J4" s="57">
        <f t="shared" ref="J4" si="0">I4/H4*100</f>
        <v>44.928571428571431</v>
      </c>
      <c r="K4" s="56">
        <v>121600</v>
      </c>
      <c r="L4" s="56">
        <f>H4-0</f>
        <v>140000</v>
      </c>
      <c r="M4" s="56">
        <v>121600</v>
      </c>
      <c r="N4" s="58">
        <v>2640</v>
      </c>
      <c r="O4" s="59">
        <f t="shared" ref="O4" si="1">P4*43560/N4</f>
        <v>627</v>
      </c>
      <c r="P4" s="60">
        <v>38</v>
      </c>
      <c r="Q4" s="60">
        <v>40</v>
      </c>
      <c r="R4" s="56">
        <f t="shared" ref="R4" si="2">L4/N4</f>
        <v>53.030303030303031</v>
      </c>
      <c r="S4" s="56">
        <f t="shared" ref="S4" si="3">L4/P4</f>
        <v>3684.2105263157896</v>
      </c>
      <c r="T4" s="61">
        <f t="shared" ref="T4" si="4">L4/P4/43560</f>
        <v>8.4577835774008028E-2</v>
      </c>
      <c r="U4" s="60">
        <v>0</v>
      </c>
      <c r="V4" s="62" t="s">
        <v>37</v>
      </c>
      <c r="W4" s="49" t="s">
        <v>47</v>
      </c>
      <c r="X4" s="49"/>
      <c r="Y4" s="49" t="s">
        <v>28</v>
      </c>
      <c r="Z4" s="49">
        <v>0</v>
      </c>
      <c r="AA4" s="49">
        <v>0</v>
      </c>
      <c r="AB4" s="63" t="s">
        <v>29</v>
      </c>
      <c r="AC4" s="60">
        <f t="shared" ref="AC4" si="5">P4-AD4</f>
        <v>24.7</v>
      </c>
      <c r="AD4" s="49">
        <v>13.3</v>
      </c>
      <c r="AE4" s="49">
        <f>AC4*3000</f>
        <v>74100</v>
      </c>
      <c r="AF4" s="56">
        <f t="shared" ref="AF4" si="6">L4-AE4</f>
        <v>65900</v>
      </c>
      <c r="AG4" s="56">
        <f t="shared" ref="AG4" si="7">AF4/AD4</f>
        <v>4954.8872180451126</v>
      </c>
      <c r="AH4" s="49" t="s">
        <v>66</v>
      </c>
    </row>
    <row r="5" spans="1:63" s="54" customFormat="1" x14ac:dyDescent="0.25">
      <c r="A5" t="s">
        <v>56</v>
      </c>
      <c r="B5" t="s">
        <v>31</v>
      </c>
      <c r="C5" t="s">
        <v>32</v>
      </c>
      <c r="D5" s="22">
        <v>44315</v>
      </c>
      <c r="E5" s="12">
        <v>339000</v>
      </c>
      <c r="F5" t="s">
        <v>27</v>
      </c>
      <c r="G5" t="s">
        <v>33</v>
      </c>
      <c r="H5" s="12">
        <v>339000</v>
      </c>
      <c r="I5" s="12">
        <v>129600</v>
      </c>
      <c r="J5" s="17">
        <f t="shared" ref="J5:J6" si="8">I5/H5*100</f>
        <v>38.230088495575224</v>
      </c>
      <c r="K5" s="12">
        <v>329119</v>
      </c>
      <c r="L5" s="12">
        <f>H5-110729</f>
        <v>228271</v>
      </c>
      <c r="M5" s="12">
        <v>218390</v>
      </c>
      <c r="N5" s="27">
        <v>660</v>
      </c>
      <c r="O5" s="31">
        <f>P5*43560/N5</f>
        <v>5247</v>
      </c>
      <c r="P5" s="36">
        <v>79.5</v>
      </c>
      <c r="Q5" s="36">
        <v>80</v>
      </c>
      <c r="R5" s="12">
        <f t="shared" ref="R5:R6" si="9">L5/N5</f>
        <v>345.86515151515152</v>
      </c>
      <c r="S5" s="12">
        <f t="shared" ref="S5:S6" si="10">L5/P5</f>
        <v>2871.3333333333335</v>
      </c>
      <c r="T5" s="41">
        <f t="shared" ref="T5:T6" si="11">L5/P5/43560</f>
        <v>6.5916743189470467E-2</v>
      </c>
      <c r="U5" s="36">
        <v>0</v>
      </c>
      <c r="V5" s="66" t="s">
        <v>30</v>
      </c>
      <c r="W5" t="s">
        <v>34</v>
      </c>
      <c r="X5"/>
      <c r="Y5" t="s">
        <v>35</v>
      </c>
      <c r="Z5">
        <v>0</v>
      </c>
      <c r="AA5">
        <v>1</v>
      </c>
      <c r="AB5" s="67" t="s">
        <v>36</v>
      </c>
      <c r="AC5" s="36">
        <f t="shared" ref="AC5:AC6" si="12">P5-AD5</f>
        <v>33.9</v>
      </c>
      <c r="AD5">
        <v>45.6</v>
      </c>
      <c r="AE5">
        <f>AC5*3000</f>
        <v>101700</v>
      </c>
      <c r="AF5" s="12">
        <f t="shared" ref="AF5:AF6" si="13">L5-AE5</f>
        <v>126571</v>
      </c>
      <c r="AG5" s="12">
        <f t="shared" ref="AG5:AG6" si="14">AF5/AD5</f>
        <v>2775.6798245614036</v>
      </c>
      <c r="AH5" t="s">
        <v>67</v>
      </c>
    </row>
    <row r="6" spans="1:63" s="54" customFormat="1" ht="15.75" thickBot="1" x14ac:dyDescent="0.3">
      <c r="A6" t="s">
        <v>55</v>
      </c>
      <c r="B6" t="s">
        <v>38</v>
      </c>
      <c r="C6" t="s">
        <v>39</v>
      </c>
      <c r="D6" s="22">
        <v>44804</v>
      </c>
      <c r="E6" s="12">
        <v>48000</v>
      </c>
      <c r="F6" t="s">
        <v>27</v>
      </c>
      <c r="G6" t="s">
        <v>33</v>
      </c>
      <c r="H6" s="12">
        <v>48000</v>
      </c>
      <c r="I6" s="12">
        <v>23200</v>
      </c>
      <c r="J6" s="17">
        <f t="shared" si="8"/>
        <v>48.333333333333336</v>
      </c>
      <c r="K6" s="12">
        <v>45760</v>
      </c>
      <c r="L6" s="12">
        <f>H6-0</f>
        <v>48000</v>
      </c>
      <c r="M6" s="12">
        <v>45760</v>
      </c>
      <c r="N6" s="27">
        <v>336</v>
      </c>
      <c r="O6" s="31">
        <f>P6*43560/N6</f>
        <v>1843.5214285714287</v>
      </c>
      <c r="P6" s="36">
        <v>14.22</v>
      </c>
      <c r="Q6" s="36">
        <v>14.8</v>
      </c>
      <c r="R6" s="12">
        <f t="shared" si="9"/>
        <v>142.85714285714286</v>
      </c>
      <c r="S6" s="12">
        <f t="shared" si="10"/>
        <v>3375.5274261603372</v>
      </c>
      <c r="T6" s="41">
        <f t="shared" si="11"/>
        <v>7.7491446881550435E-2</v>
      </c>
      <c r="U6" s="36">
        <v>336</v>
      </c>
      <c r="V6" s="66" t="s">
        <v>30</v>
      </c>
      <c r="W6" t="s">
        <v>40</v>
      </c>
      <c r="X6"/>
      <c r="Y6" t="s">
        <v>28</v>
      </c>
      <c r="Z6">
        <v>0</v>
      </c>
      <c r="AA6">
        <v>1</v>
      </c>
      <c r="AB6" s="67" t="s">
        <v>29</v>
      </c>
      <c r="AC6" s="36">
        <f t="shared" si="12"/>
        <v>0</v>
      </c>
      <c r="AD6">
        <v>14.22</v>
      </c>
      <c r="AE6">
        <f t="shared" ref="AE6" si="15">AC6*1900</f>
        <v>0</v>
      </c>
      <c r="AF6" s="12">
        <f t="shared" si="13"/>
        <v>48000</v>
      </c>
      <c r="AG6" s="12">
        <f t="shared" si="14"/>
        <v>3375.5274261603372</v>
      </c>
      <c r="AH6" t="s">
        <v>67</v>
      </c>
    </row>
    <row r="7" spans="1:63" ht="15.75" thickTop="1" x14ac:dyDescent="0.25">
      <c r="B7" s="5"/>
      <c r="C7" s="5"/>
      <c r="D7" s="23" t="s">
        <v>48</v>
      </c>
      <c r="E7" s="13">
        <f>+SUM(E4:E6)</f>
        <v>527000</v>
      </c>
      <c r="F7" s="5"/>
      <c r="G7" s="5"/>
      <c r="H7" s="13">
        <f>+SUM(H4:H6)</f>
        <v>527000</v>
      </c>
      <c r="I7" s="13">
        <f>+SUM(I4:I6)</f>
        <v>215700</v>
      </c>
      <c r="J7" s="18"/>
      <c r="K7" s="13">
        <f>+SUM(K4:K6)</f>
        <v>496479</v>
      </c>
      <c r="L7" s="13">
        <f>+SUM(L4:L6)</f>
        <v>416271</v>
      </c>
      <c r="M7" s="13">
        <f>+SUM(M4:M6)</f>
        <v>385750</v>
      </c>
      <c r="N7" s="28">
        <f>+SUM(N4:N6)</f>
        <v>3636</v>
      </c>
      <c r="O7" s="32"/>
      <c r="P7" s="37">
        <f>+SUM(P4:P6)</f>
        <v>131.72</v>
      </c>
      <c r="Q7" s="37">
        <f>+SUM(Q4:Q6)</f>
        <v>134.80000000000001</v>
      </c>
      <c r="R7" s="13"/>
      <c r="S7" s="13"/>
      <c r="T7" s="42"/>
      <c r="U7" s="37"/>
      <c r="V7" s="6"/>
      <c r="W7" s="5"/>
      <c r="X7" s="5"/>
      <c r="Y7" s="5"/>
      <c r="Z7" s="5"/>
      <c r="AA7" s="5"/>
      <c r="AB7" s="5"/>
      <c r="AC7" s="5"/>
      <c r="AD7" s="5"/>
      <c r="AE7" s="5"/>
    </row>
    <row r="8" spans="1:63" x14ac:dyDescent="0.25">
      <c r="B8" s="7"/>
      <c r="C8" s="7"/>
      <c r="D8" s="24"/>
      <c r="E8" s="14"/>
      <c r="F8" s="7"/>
      <c r="G8" s="7"/>
      <c r="H8" s="14"/>
      <c r="I8" s="14" t="s">
        <v>49</v>
      </c>
      <c r="J8" s="19">
        <f>I7/H7*100</f>
        <v>40.929791271347248</v>
      </c>
      <c r="K8" s="14"/>
      <c r="L8" s="14"/>
      <c r="M8" s="14" t="s">
        <v>50</v>
      </c>
      <c r="N8" s="29"/>
      <c r="O8" s="33"/>
      <c r="P8" s="38" t="s">
        <v>50</v>
      </c>
      <c r="Q8" s="38"/>
      <c r="R8" s="14"/>
      <c r="S8" s="14" t="s">
        <v>50</v>
      </c>
      <c r="T8" s="43"/>
      <c r="U8" s="38"/>
      <c r="V8" s="8"/>
      <c r="W8" s="7"/>
      <c r="X8" s="7"/>
      <c r="Y8" s="7"/>
      <c r="Z8" s="7"/>
      <c r="AA8" s="7"/>
      <c r="AB8" s="7"/>
      <c r="AC8" s="7"/>
      <c r="AD8" s="7"/>
      <c r="AE8" s="7"/>
    </row>
    <row r="9" spans="1:63" x14ac:dyDescent="0.25">
      <c r="B9" s="9"/>
      <c r="C9" s="9"/>
      <c r="D9" s="25"/>
      <c r="E9" s="15"/>
      <c r="F9" s="9"/>
      <c r="G9" s="9"/>
      <c r="H9" s="15"/>
      <c r="I9" s="15" t="s">
        <v>51</v>
      </c>
      <c r="J9" s="20">
        <f>STDEV(J4:J6)</f>
        <v>5.140324786811389</v>
      </c>
      <c r="K9" s="15"/>
      <c r="L9" s="15"/>
      <c r="M9" s="15" t="s">
        <v>52</v>
      </c>
      <c r="N9" s="45">
        <f>L7/N7</f>
        <v>114.48597359735973</v>
      </c>
      <c r="O9" s="34"/>
      <c r="P9" s="39" t="s">
        <v>53</v>
      </c>
      <c r="Q9" s="39">
        <f>L7/P7</f>
        <v>3160.2717886425753</v>
      </c>
      <c r="R9" s="15"/>
      <c r="S9" s="15" t="s">
        <v>54</v>
      </c>
      <c r="T9" s="44">
        <f>L7/P7/43560</f>
        <v>7.2549857406854351E-2</v>
      </c>
      <c r="U9" s="39"/>
      <c r="V9" s="10"/>
      <c r="W9" s="9"/>
      <c r="X9" s="9"/>
      <c r="Y9" s="9"/>
      <c r="Z9" s="9"/>
      <c r="AA9" s="9"/>
      <c r="AB9" s="9"/>
      <c r="AC9" s="9"/>
      <c r="AD9" s="9"/>
      <c r="AE9" s="9"/>
    </row>
    <row r="11" spans="1:63" x14ac:dyDescent="0.25">
      <c r="AC11" t="s">
        <v>63</v>
      </c>
      <c r="AD11" s="64">
        <v>3500</v>
      </c>
      <c r="AF11" t="s">
        <v>64</v>
      </c>
      <c r="AG11" s="65">
        <v>3600</v>
      </c>
      <c r="AH11" t="s">
        <v>65</v>
      </c>
      <c r="AI11" s="49"/>
      <c r="AJ11" s="52"/>
      <c r="AK11" s="49"/>
      <c r="AL11" s="53"/>
      <c r="AM11" s="47"/>
    </row>
    <row r="12" spans="1:63" x14ac:dyDescent="0.25">
      <c r="AC12" t="s">
        <v>68</v>
      </c>
      <c r="AD12" s="64" t="s">
        <v>68</v>
      </c>
      <c r="AF12" t="s">
        <v>68</v>
      </c>
      <c r="AG12" s="65">
        <v>2700</v>
      </c>
      <c r="AH12" t="s">
        <v>65</v>
      </c>
      <c r="AI12" s="53"/>
      <c r="AJ12" s="52"/>
      <c r="AK12" s="51"/>
      <c r="AL12" s="53"/>
      <c r="AM12" s="47"/>
    </row>
    <row r="13" spans="1:63" x14ac:dyDescent="0.25">
      <c r="AC13" s="49"/>
      <c r="AD13" s="49"/>
      <c r="AE13" s="49"/>
      <c r="AF13" s="49"/>
      <c r="AG13" s="49"/>
      <c r="AH13" s="49"/>
      <c r="AI13" s="53"/>
      <c r="AJ13" s="52"/>
      <c r="AK13" s="51"/>
      <c r="AL13" s="53"/>
      <c r="AM13" s="47"/>
    </row>
    <row r="14" spans="1:63" x14ac:dyDescent="0.25">
      <c r="AC14" s="49"/>
      <c r="AD14" s="49"/>
      <c r="AE14" s="49"/>
      <c r="AF14" s="49"/>
      <c r="AG14" s="49"/>
      <c r="AH14" s="49"/>
      <c r="AI14" s="53"/>
      <c r="AJ14" s="52"/>
      <c r="AK14" s="51"/>
      <c r="AL14" s="53"/>
      <c r="AM14" s="47"/>
    </row>
    <row r="15" spans="1:63" x14ac:dyDescent="0.25">
      <c r="AC15" s="49"/>
      <c r="AD15" s="49"/>
      <c r="AE15" s="49"/>
      <c r="AF15" s="49"/>
      <c r="AG15" s="49"/>
      <c r="AH15" s="49"/>
      <c r="AI15" s="53"/>
      <c r="AJ15" s="52"/>
      <c r="AK15" s="51"/>
      <c r="AL15" s="53"/>
      <c r="AM15" s="47"/>
    </row>
    <row r="16" spans="1:63" x14ac:dyDescent="0.25">
      <c r="AC16" s="49"/>
      <c r="AD16" s="49"/>
      <c r="AE16" s="49"/>
      <c r="AF16" s="49"/>
      <c r="AG16" s="49"/>
      <c r="AH16" s="49"/>
      <c r="AI16" s="53"/>
      <c r="AJ16" s="52"/>
      <c r="AK16" s="51"/>
      <c r="AL16" s="53"/>
      <c r="AM16" s="47"/>
    </row>
    <row r="17" spans="4:39" x14ac:dyDescent="0.25">
      <c r="AC17" s="49"/>
      <c r="AD17" s="49"/>
      <c r="AE17" s="49"/>
      <c r="AF17" s="49"/>
      <c r="AG17" s="49"/>
      <c r="AH17" s="49"/>
      <c r="AI17" s="53"/>
      <c r="AJ17" s="52"/>
      <c r="AK17" s="49"/>
      <c r="AL17" s="53"/>
      <c r="AM17" s="47"/>
    </row>
    <row r="18" spans="4:39" x14ac:dyDescent="0.25">
      <c r="O18"/>
      <c r="P18"/>
      <c r="AC18" s="49"/>
      <c r="AD18" s="49"/>
      <c r="AE18" s="49"/>
      <c r="AF18" s="49"/>
      <c r="AG18" s="49"/>
      <c r="AH18" s="49"/>
      <c r="AI18" s="53"/>
      <c r="AJ18" s="52"/>
      <c r="AK18" s="49"/>
      <c r="AL18" s="53"/>
      <c r="AM18" s="47"/>
    </row>
    <row r="19" spans="4:39" x14ac:dyDescent="0.25">
      <c r="O19"/>
      <c r="P19"/>
      <c r="AC19" s="49"/>
      <c r="AD19" s="49"/>
      <c r="AE19" s="49"/>
      <c r="AF19" s="49"/>
      <c r="AG19" s="49"/>
      <c r="AH19" s="49"/>
      <c r="AI19" s="53"/>
      <c r="AJ19" s="52"/>
      <c r="AK19" s="49"/>
      <c r="AL19" s="53"/>
      <c r="AM19" s="47"/>
    </row>
    <row r="20" spans="4:39" x14ac:dyDescent="0.25">
      <c r="D20" s="22" t="s">
        <v>68</v>
      </c>
      <c r="O20"/>
      <c r="P20"/>
      <c r="AC20" s="49"/>
      <c r="AD20" s="49"/>
      <c r="AE20" s="49"/>
      <c r="AF20" s="49"/>
      <c r="AG20" s="49"/>
      <c r="AH20" s="49"/>
      <c r="AI20" s="49"/>
      <c r="AJ20" s="52"/>
      <c r="AK20" s="49"/>
      <c r="AL20" s="53"/>
      <c r="AM20" s="47"/>
    </row>
    <row r="21" spans="4:39" x14ac:dyDescent="0.25">
      <c r="D21" s="22" t="s">
        <v>68</v>
      </c>
      <c r="AC21" s="49"/>
      <c r="AD21" s="49"/>
      <c r="AE21" s="49"/>
      <c r="AF21" s="49"/>
      <c r="AG21" s="49"/>
      <c r="AH21" s="49"/>
      <c r="AI21" s="50"/>
      <c r="AJ21" s="52"/>
      <c r="AK21" s="49"/>
      <c r="AL21" s="53"/>
      <c r="AM21" s="47"/>
    </row>
    <row r="22" spans="4:39" x14ac:dyDescent="0.25">
      <c r="D22" s="22" t="s">
        <v>68</v>
      </c>
      <c r="AJ22" s="47"/>
      <c r="AL22" s="48"/>
      <c r="AM22" s="47"/>
    </row>
    <row r="23" spans="4:39" x14ac:dyDescent="0.25">
      <c r="D23" s="22" t="s">
        <v>68</v>
      </c>
    </row>
    <row r="24" spans="4:39" x14ac:dyDescent="0.25">
      <c r="D24" s="22" t="s">
        <v>68</v>
      </c>
    </row>
    <row r="25" spans="4:39" x14ac:dyDescent="0.25">
      <c r="D25" s="22" t="s">
        <v>68</v>
      </c>
      <c r="J25" s="17">
        <v>15</v>
      </c>
      <c r="K25" s="12">
        <v>3500</v>
      </c>
      <c r="L25" s="12">
        <f>SUM(J26*K26)</f>
        <v>70000</v>
      </c>
    </row>
    <row r="26" spans="4:39" x14ac:dyDescent="0.25">
      <c r="D26" s="22" t="s">
        <v>68</v>
      </c>
      <c r="J26" s="17">
        <v>20</v>
      </c>
      <c r="K26" s="12">
        <v>3500</v>
      </c>
      <c r="L26" s="12">
        <f>J26*K26</f>
        <v>70000</v>
      </c>
    </row>
    <row r="27" spans="4:39" x14ac:dyDescent="0.25">
      <c r="J27" s="17">
        <v>25</v>
      </c>
      <c r="K27" s="12">
        <v>3500</v>
      </c>
      <c r="L27" s="12">
        <f>J27*K27</f>
        <v>87500</v>
      </c>
    </row>
    <row r="28" spans="4:39" x14ac:dyDescent="0.25">
      <c r="J28" s="17">
        <v>30</v>
      </c>
      <c r="K28" s="12">
        <v>3500</v>
      </c>
      <c r="L28" s="12">
        <f>SUM(J28*K28)</f>
        <v>105000</v>
      </c>
    </row>
    <row r="29" spans="4:39" x14ac:dyDescent="0.25">
      <c r="J29" s="17">
        <v>40</v>
      </c>
      <c r="K29" s="12">
        <v>3500</v>
      </c>
      <c r="L29" s="12">
        <f>SUM(J29*K29)</f>
        <v>140000</v>
      </c>
    </row>
    <row r="30" spans="4:39" x14ac:dyDescent="0.25">
      <c r="J30" s="17">
        <v>50</v>
      </c>
      <c r="K30" s="12">
        <v>3500</v>
      </c>
      <c r="L30" s="12">
        <f>SUM(J30*K30)</f>
        <v>175000</v>
      </c>
    </row>
    <row r="31" spans="4:39" x14ac:dyDescent="0.25">
      <c r="J31" s="17">
        <v>100</v>
      </c>
      <c r="K31" s="12">
        <v>3500</v>
      </c>
      <c r="L31" s="12">
        <f>SUM(J31*K31)</f>
        <v>350000</v>
      </c>
    </row>
  </sheetData>
  <conditionalFormatting sqref="B2:AE6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9262-7C0F-418E-BCAB-284CCA08A1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Lundewall</dc:creator>
  <cp:lastModifiedBy>Molly Whetstone</cp:lastModifiedBy>
  <dcterms:created xsi:type="dcterms:W3CDTF">2023-06-08T14:53:43Z</dcterms:created>
  <dcterms:modified xsi:type="dcterms:W3CDTF">2024-02-11T19:36:49Z</dcterms:modified>
</cp:coreProperties>
</file>